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P:\БРМ\ЦУР\Дирекция ESG\1. Нефинансовая отчетность\Sustainability report 2025\6. Databook\2. KAZ\"/>
    </mc:Choice>
  </mc:AlternateContent>
  <xr:revisionPtr revIDLastSave="0" documentId="13_ncr:1_{E862751F-4440-467A-BDCF-2334DACFEBF7}" xr6:coauthVersionLast="47" xr6:coauthVersionMax="47" xr10:uidLastSave="{00000000-0000-0000-0000-000000000000}"/>
  <bookViews>
    <workbookView xWindow="-120" yWindow="-120" windowWidth="29040" windowHeight="15720" tabRatio="890" firstSheet="6" activeTab="17" xr2:uid="{00000000-000D-0000-FFFF-FFFF00000000}"/>
  </bookViews>
  <sheets>
    <sheet name="Ақпарат" sheetId="20" r:id="rId1"/>
    <sheet name="Корпоративное управление" sheetId="21" state="hidden" r:id="rId2"/>
    <sheet name="Противодействие коррупции " sheetId="22" state="hidden" r:id="rId3"/>
    <sheet name="Клиенты и поставщики" sheetId="23" state="hidden" r:id="rId4"/>
    <sheet name="Корпоративтік басқару" sheetId="28" r:id="rId5"/>
    <sheet name="Сыбайлас жемқорлыққа қарсы іс-қ" sheetId="29" r:id="rId6"/>
    <sheet name="Клиенттер және өнім берушілер" sheetId="30" r:id="rId7"/>
    <sheet name="Қызметкерлер" sheetId="9" r:id="rId8"/>
    <sheet name="ЕҚжҚ" sheetId="10" r:id="rId9"/>
    <sheet name="Ответственность перед обществом" sheetId="11" state="hidden" r:id="rId10"/>
    <sheet name="Энергопотребление" sheetId="24" state="hidden" r:id="rId11"/>
    <sheet name="Охрана окружающей среды" sheetId="25" state="hidden" r:id="rId12"/>
    <sheet name="Климатическое воздействие" sheetId="26" state="hidden" r:id="rId13"/>
    <sheet name="Қоғам алдындағы жауапкершілік" sheetId="27" r:id="rId14"/>
    <sheet name="Энергия тұтыну және энергия тиі" sheetId="31" r:id="rId15"/>
    <sheet name="Қоршаған ортаны қорғау" sheetId="32" r:id="rId16"/>
    <sheet name="Климаттық әсерді азайту" sheetId="33" r:id="rId17"/>
    <sheet name="Байланыс ақпараты " sheetId="17" r:id="rId18"/>
  </sheets>
  <definedNames>
    <definedName name="_xlnm._FilterDatabase" localSheetId="7" hidden="1">Қызметкерлер!$B$306:$E$313</definedName>
    <definedName name="Gasoline">#REF!</definedName>
    <definedName name="NY">#REF!</definedName>
    <definedName name="Oil">#REF!</definedName>
    <definedName name="YN">#REF!</definedName>
    <definedName name="Обучение">#REF!</definedName>
    <definedName name="Тип">#REF!</definedName>
    <definedName name="Тип_топлива">#REF!</definedName>
    <definedName name="Харак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9" i="33" l="1"/>
  <c r="D138" i="33"/>
  <c r="G124" i="33"/>
  <c r="F124" i="33"/>
  <c r="E124" i="33"/>
  <c r="D124" i="33"/>
  <c r="F104" i="33"/>
  <c r="E104" i="33"/>
  <c r="F103" i="33"/>
  <c r="E103" i="33"/>
  <c r="F102" i="33"/>
  <c r="E102" i="33"/>
  <c r="F101" i="33"/>
  <c r="E101" i="33"/>
  <c r="F100" i="33"/>
  <c r="E100" i="33"/>
  <c r="F95" i="33"/>
  <c r="E93" i="33"/>
  <c r="E92" i="33"/>
  <c r="G83" i="33"/>
  <c r="F81" i="33"/>
  <c r="F83" i="33" s="1"/>
  <c r="G78" i="33"/>
  <c r="F76" i="33"/>
  <c r="F78" i="33" s="1"/>
  <c r="G73" i="33"/>
  <c r="F71" i="33"/>
  <c r="F73" i="33" s="1"/>
  <c r="H66" i="33"/>
  <c r="K66" i="33" s="1"/>
  <c r="G66" i="33"/>
  <c r="K65" i="33"/>
  <c r="D65" i="33"/>
  <c r="D66" i="33" s="1"/>
  <c r="J66" i="33" s="1"/>
  <c r="K64" i="33"/>
  <c r="G64" i="33"/>
  <c r="J64" i="33" s="1"/>
  <c r="N57" i="33"/>
  <c r="L57" i="33"/>
  <c r="N56" i="33"/>
  <c r="L56" i="33"/>
  <c r="I56" i="33"/>
  <c r="M56" i="33" s="1"/>
  <c r="N55" i="33"/>
  <c r="L55" i="33"/>
  <c r="I55" i="33"/>
  <c r="M55" i="33" s="1"/>
  <c r="N54" i="33"/>
  <c r="L54" i="33"/>
  <c r="I54" i="33"/>
  <c r="M54" i="33" s="1"/>
  <c r="N53" i="33"/>
  <c r="L53" i="33"/>
  <c r="I53" i="33"/>
  <c r="M53" i="33" s="1"/>
  <c r="N52" i="33"/>
  <c r="L52" i="33"/>
  <c r="I52" i="33"/>
  <c r="I57" i="33" s="1"/>
  <c r="M57" i="33" s="1"/>
  <c r="M15" i="31"/>
  <c r="L15" i="31"/>
  <c r="G50" i="30"/>
  <c r="G25" i="30"/>
  <c r="F25" i="30"/>
  <c r="E24" i="30"/>
  <c r="E23" i="30"/>
  <c r="E22" i="30"/>
  <c r="E25" i="30" s="1"/>
  <c r="G16" i="30"/>
  <c r="H17" i="30" s="1"/>
  <c r="G14" i="30"/>
  <c r="H15" i="30" s="1"/>
  <c r="G12" i="30"/>
  <c r="H13" i="30" s="1"/>
  <c r="G11" i="30"/>
  <c r="H10" i="30"/>
  <c r="H11" i="30" s="1"/>
  <c r="D33" i="29"/>
  <c r="D28" i="29"/>
  <c r="I76" i="28"/>
  <c r="I70" i="28"/>
  <c r="E70" i="28"/>
  <c r="I58" i="28"/>
  <c r="I52" i="28"/>
  <c r="E52" i="28"/>
  <c r="I46" i="28"/>
  <c r="E46" i="28"/>
  <c r="I20" i="28"/>
  <c r="M52" i="33" l="1"/>
  <c r="J65" i="33"/>
  <c r="G13" i="30"/>
  <c r="G15" i="30"/>
  <c r="G17" i="30"/>
  <c r="D78" i="9" l="1"/>
  <c r="E78" i="9"/>
  <c r="F78" i="9"/>
  <c r="M78" i="9"/>
  <c r="N78" i="9"/>
  <c r="O78" i="9"/>
  <c r="M79" i="9"/>
  <c r="N79" i="9"/>
  <c r="O79" i="9"/>
  <c r="D334" i="9" l="1"/>
  <c r="L107" i="9" l="1"/>
  <c r="K107" i="9"/>
  <c r="J107" i="9"/>
  <c r="I107" i="9"/>
  <c r="H107" i="9"/>
  <c r="G107" i="9"/>
  <c r="F107" i="9"/>
  <c r="E107" i="9"/>
  <c r="D107" i="9"/>
  <c r="L106" i="9"/>
  <c r="K106" i="9"/>
  <c r="J106" i="9"/>
  <c r="I106" i="9"/>
  <c r="H106" i="9"/>
  <c r="G106" i="9"/>
  <c r="F106" i="9"/>
  <c r="E106" i="9"/>
  <c r="D106" i="9"/>
  <c r="O104" i="9"/>
  <c r="N104" i="9"/>
  <c r="M104" i="9"/>
  <c r="L104" i="9"/>
  <c r="K104" i="9"/>
  <c r="J104" i="9"/>
  <c r="I104" i="9"/>
  <c r="H104" i="9"/>
  <c r="G104" i="9"/>
  <c r="F104" i="9"/>
  <c r="E104" i="9"/>
  <c r="O103" i="9"/>
  <c r="N103" i="9"/>
  <c r="M103" i="9"/>
  <c r="L103" i="9"/>
  <c r="K103" i="9"/>
  <c r="J103" i="9"/>
  <c r="I103" i="9"/>
  <c r="H103" i="9"/>
  <c r="G103" i="9"/>
  <c r="F103" i="9"/>
  <c r="E103" i="9"/>
  <c r="L101" i="9"/>
  <c r="K101" i="9"/>
  <c r="J101" i="9"/>
  <c r="I101" i="9"/>
  <c r="H101" i="9"/>
  <c r="G101" i="9"/>
  <c r="L100" i="9"/>
  <c r="K100" i="9"/>
  <c r="J100" i="9"/>
  <c r="I100" i="9"/>
  <c r="H100" i="9"/>
  <c r="G100" i="9"/>
  <c r="G97" i="9"/>
  <c r="L98" i="9"/>
  <c r="K98" i="9"/>
  <c r="J98" i="9"/>
  <c r="I98" i="9"/>
  <c r="H98" i="9"/>
  <c r="G98" i="9"/>
  <c r="L97" i="9"/>
  <c r="K97" i="9"/>
  <c r="J97" i="9"/>
  <c r="I97" i="9"/>
  <c r="H97" i="9"/>
  <c r="O89" i="9"/>
  <c r="O107" i="9" s="1"/>
  <c r="N89" i="9"/>
  <c r="M89" i="9"/>
  <c r="O88" i="9"/>
  <c r="O87" i="9" s="1"/>
  <c r="N88" i="9"/>
  <c r="M88" i="9"/>
  <c r="O86" i="9"/>
  <c r="N86" i="9"/>
  <c r="M86" i="9"/>
  <c r="O85" i="9"/>
  <c r="O84" i="9" s="1"/>
  <c r="N85" i="9"/>
  <c r="N84" i="9" s="1"/>
  <c r="M85" i="9"/>
  <c r="M84" i="9" s="1"/>
  <c r="O83" i="9"/>
  <c r="O101" i="9" s="1"/>
  <c r="N83" i="9"/>
  <c r="M83" i="9"/>
  <c r="O82" i="9"/>
  <c r="O81" i="9" s="1"/>
  <c r="N82" i="9"/>
  <c r="M82" i="9"/>
  <c r="N80" i="9"/>
  <c r="O80" i="9"/>
  <c r="M80" i="9"/>
  <c r="M98" i="9" s="1"/>
  <c r="O98" i="9" l="1"/>
  <c r="N97" i="9"/>
  <c r="N107" i="9"/>
  <c r="N101" i="9"/>
  <c r="O106" i="9"/>
  <c r="O100" i="9"/>
  <c r="M87" i="9"/>
  <c r="M106" i="9" s="1"/>
  <c r="M97" i="9"/>
  <c r="M81" i="9"/>
  <c r="M100" i="9" s="1"/>
  <c r="N81" i="9"/>
  <c r="N100" i="9" s="1"/>
  <c r="N98" i="9"/>
  <c r="O97" i="9"/>
  <c r="N87" i="9"/>
  <c r="N106" i="9" s="1"/>
  <c r="M107" i="9" l="1"/>
  <c r="M101" i="9"/>
  <c r="D139" i="26"/>
  <c r="D138" i="26"/>
  <c r="D33" i="22"/>
  <c r="M15" i="24"/>
  <c r="F101" i="26"/>
  <c r="F102" i="26"/>
  <c r="F103" i="26"/>
  <c r="F104" i="26"/>
  <c r="F100" i="26"/>
  <c r="E101" i="26"/>
  <c r="E100" i="26"/>
  <c r="F95" i="26"/>
  <c r="G83" i="26"/>
  <c r="G78" i="26"/>
  <c r="G73" i="26"/>
  <c r="K65" i="26"/>
  <c r="K64" i="26"/>
  <c r="H66" i="26"/>
  <c r="K66" i="26" s="1"/>
  <c r="G64" i="26"/>
  <c r="J64" i="26" s="1"/>
  <c r="D65" i="26"/>
  <c r="D66" i="26" s="1"/>
  <c r="G66" i="26" l="1"/>
  <c r="J66" i="26" s="1"/>
  <c r="J65" i="26"/>
  <c r="N52" i="26"/>
  <c r="N53" i="26"/>
  <c r="N54" i="26"/>
  <c r="N55" i="26"/>
  <c r="N56" i="26"/>
  <c r="N57" i="26"/>
  <c r="L52" i="26"/>
  <c r="G124" i="26" l="1"/>
  <c r="F124" i="26"/>
  <c r="E124" i="26"/>
  <c r="D124" i="26"/>
  <c r="I70" i="21"/>
  <c r="I20" i="21"/>
  <c r="I58" i="21"/>
  <c r="I46" i="21"/>
  <c r="I76" i="21"/>
  <c r="I52" i="21"/>
  <c r="E52" i="21"/>
  <c r="L307" i="9" l="1"/>
  <c r="M307" i="9"/>
  <c r="N307" i="9"/>
  <c r="L308" i="9"/>
  <c r="M308" i="9"/>
  <c r="N308" i="9"/>
  <c r="L309" i="9"/>
  <c r="M309" i="9"/>
  <c r="N309" i="9"/>
  <c r="L310" i="9"/>
  <c r="M310" i="9"/>
  <c r="N310" i="9"/>
  <c r="L311" i="9"/>
  <c r="M311" i="9"/>
  <c r="N311" i="9"/>
  <c r="L312" i="9"/>
  <c r="M312" i="9"/>
  <c r="N312" i="9"/>
  <c r="L313" i="9"/>
  <c r="M313" i="9"/>
  <c r="N313" i="9"/>
  <c r="L314" i="9"/>
  <c r="M314" i="9"/>
  <c r="N314" i="9"/>
  <c r="K308" i="9"/>
  <c r="K309" i="9"/>
  <c r="K310" i="9"/>
  <c r="K311" i="9"/>
  <c r="K312" i="9"/>
  <c r="K313" i="9"/>
  <c r="K314" i="9"/>
  <c r="K307" i="9"/>
  <c r="L296" i="9"/>
  <c r="M296" i="9"/>
  <c r="N296" i="9"/>
  <c r="L297" i="9"/>
  <c r="M297" i="9"/>
  <c r="N297" i="9"/>
  <c r="L298" i="9"/>
  <c r="M298" i="9"/>
  <c r="N298" i="9"/>
  <c r="L299" i="9"/>
  <c r="M299" i="9"/>
  <c r="N299" i="9"/>
  <c r="L300" i="9"/>
  <c r="M300" i="9"/>
  <c r="N300" i="9"/>
  <c r="L301" i="9"/>
  <c r="M301" i="9"/>
  <c r="N301" i="9"/>
  <c r="L302" i="9"/>
  <c r="M302" i="9"/>
  <c r="N302" i="9"/>
  <c r="L303" i="9"/>
  <c r="M303" i="9"/>
  <c r="N303" i="9"/>
  <c r="L304" i="9"/>
  <c r="M304" i="9"/>
  <c r="N304" i="9"/>
  <c r="K297" i="9"/>
  <c r="K298" i="9"/>
  <c r="K299" i="9"/>
  <c r="K300" i="9"/>
  <c r="K301" i="9"/>
  <c r="K302" i="9"/>
  <c r="K303" i="9"/>
  <c r="K304" i="9"/>
  <c r="K296" i="9"/>
  <c r="L288" i="9"/>
  <c r="M288" i="9"/>
  <c r="N288" i="9"/>
  <c r="L289" i="9"/>
  <c r="M289" i="9"/>
  <c r="N289" i="9"/>
  <c r="K288" i="9"/>
  <c r="K289" i="9"/>
  <c r="L285" i="9"/>
  <c r="M285" i="9"/>
  <c r="N285" i="9"/>
  <c r="L286" i="9"/>
  <c r="M286" i="9"/>
  <c r="N286" i="9"/>
  <c r="K285" i="9"/>
  <c r="K286" i="9"/>
  <c r="L282" i="9"/>
  <c r="M282" i="9"/>
  <c r="N282" i="9"/>
  <c r="L283" i="9"/>
  <c r="M283" i="9"/>
  <c r="N283" i="9"/>
  <c r="K282" i="9"/>
  <c r="K283" i="9"/>
  <c r="L279" i="9"/>
  <c r="M279" i="9"/>
  <c r="N279" i="9"/>
  <c r="L280" i="9"/>
  <c r="M280" i="9"/>
  <c r="N280" i="9"/>
  <c r="K279" i="9"/>
  <c r="K280" i="9"/>
  <c r="L276" i="9"/>
  <c r="M276" i="9"/>
  <c r="N276" i="9"/>
  <c r="L277" i="9"/>
  <c r="M277" i="9"/>
  <c r="N277" i="9"/>
  <c r="K277" i="9"/>
  <c r="K276" i="9"/>
  <c r="E104" i="26" l="1"/>
  <c r="E103" i="26"/>
  <c r="E102" i="26"/>
  <c r="E93" i="26"/>
  <c r="E92" i="26"/>
  <c r="F81" i="26"/>
  <c r="F83" i="26" s="1"/>
  <c r="F76" i="26"/>
  <c r="F78" i="26" s="1"/>
  <c r="F71" i="26"/>
  <c r="F73" i="26" s="1"/>
  <c r="L57" i="26"/>
  <c r="L56" i="26"/>
  <c r="I56" i="26"/>
  <c r="M56" i="26" s="1"/>
  <c r="L55" i="26"/>
  <c r="I55" i="26"/>
  <c r="M55" i="26" s="1"/>
  <c r="L54" i="26"/>
  <c r="I54" i="26"/>
  <c r="M54" i="26" s="1"/>
  <c r="L53" i="26"/>
  <c r="I53" i="26"/>
  <c r="M53" i="26" s="1"/>
  <c r="I52" i="26"/>
  <c r="L15" i="24"/>
  <c r="G50" i="23"/>
  <c r="G25" i="23"/>
  <c r="F25" i="23"/>
  <c r="E24" i="23"/>
  <c r="E23" i="23"/>
  <c r="E22" i="23"/>
  <c r="G16" i="23"/>
  <c r="G17" i="23" s="1"/>
  <c r="G14" i="23"/>
  <c r="H15" i="23" s="1"/>
  <c r="G12" i="23"/>
  <c r="G13" i="23" s="1"/>
  <c r="G11" i="23"/>
  <c r="H10" i="23"/>
  <c r="H11" i="23" s="1"/>
  <c r="D28" i="22"/>
  <c r="E70" i="21"/>
  <c r="E46" i="21"/>
  <c r="E25" i="23" l="1"/>
  <c r="H17" i="23"/>
  <c r="I57" i="26"/>
  <c r="M57" i="26" s="1"/>
  <c r="M52" i="26"/>
  <c r="G15" i="23"/>
  <c r="H13" i="23"/>
  <c r="G334" i="9" l="1"/>
  <c r="F334" i="9"/>
  <c r="F81" i="9"/>
  <c r="D84" i="9" l="1"/>
  <c r="D81" i="9"/>
  <c r="D104" i="9" l="1"/>
  <c r="D103" i="9"/>
  <c r="D261" i="9"/>
  <c r="E261" i="9"/>
  <c r="E334" i="9" l="1"/>
  <c r="E81" i="9"/>
</calcChain>
</file>

<file path=xl/sharedStrings.xml><?xml version="1.0" encoding="utf-8"?>
<sst xmlns="http://schemas.openxmlformats.org/spreadsheetml/2006/main" count="2877" uniqueCount="926">
  <si>
    <t>Комплаенс</t>
  </si>
  <si>
    <t>Опасные отходы</t>
  </si>
  <si>
    <t>Гкал</t>
  </si>
  <si>
    <t>МСБ</t>
  </si>
  <si>
    <t>Состав комитетов Совета директоров</t>
  </si>
  <si>
    <t>Электроэнергия</t>
  </si>
  <si>
    <t>Тепловая энергия</t>
  </si>
  <si>
    <t>Энергоемкость</t>
  </si>
  <si>
    <t>Топливо</t>
  </si>
  <si>
    <t>Управление отходами</t>
  </si>
  <si>
    <t>Корпоративное управление</t>
  </si>
  <si>
    <t>Структура акционеров, владеющих не менее 5,0% размещенных акций</t>
  </si>
  <si>
    <t>ед. измерения</t>
  </si>
  <si>
    <t>Байсеитов Б.Р.</t>
  </si>
  <si>
    <t>%</t>
  </si>
  <si>
    <t>Ли В.С.</t>
  </si>
  <si>
    <t>11,3</t>
  </si>
  <si>
    <t>Прочие (индивидуально владеющие менее 5%)</t>
  </si>
  <si>
    <t>39,7</t>
  </si>
  <si>
    <t>Состав Совета директоров</t>
  </si>
  <si>
    <t>Всего директоров, в том числе</t>
  </si>
  <si>
    <t>чел.</t>
  </si>
  <si>
    <t>Независимые директора</t>
  </si>
  <si>
    <t>3</t>
  </si>
  <si>
    <t>Доля независимых директоров</t>
  </si>
  <si>
    <t>50</t>
  </si>
  <si>
    <t>Неисполнительные директора</t>
  </si>
  <si>
    <t>6</t>
  </si>
  <si>
    <t>Исполнительные директора</t>
  </si>
  <si>
    <t>0</t>
  </si>
  <si>
    <t>Гендерное разнообразие</t>
  </si>
  <si>
    <t>Женщины</t>
  </si>
  <si>
    <t>Доля женщин</t>
  </si>
  <si>
    <t>Мужчины</t>
  </si>
  <si>
    <t>Возрастное разнообразие</t>
  </si>
  <si>
    <t>&lt;30 лет</t>
  </si>
  <si>
    <t>30-50 лет</t>
  </si>
  <si>
    <t>&gt;50 лет</t>
  </si>
  <si>
    <t>Срок службы членов Совета директоров</t>
  </si>
  <si>
    <t>Менее 7 лет</t>
  </si>
  <si>
    <t>7-12 лет</t>
  </si>
  <si>
    <t>13 лет и более</t>
  </si>
  <si>
    <t>2022</t>
  </si>
  <si>
    <t>2023</t>
  </si>
  <si>
    <t>Комитет по аудиту</t>
  </si>
  <si>
    <t>Всего членов, в том числе</t>
  </si>
  <si>
    <t>Доля независимых директоров в составе комитета</t>
  </si>
  <si>
    <t>Председатель комитета - независимый директор</t>
  </si>
  <si>
    <t>Да</t>
  </si>
  <si>
    <t>Количество заседаний</t>
  </si>
  <si>
    <t>шт.</t>
  </si>
  <si>
    <t>Комитет по управлению финансами и рисками</t>
  </si>
  <si>
    <t>Комитет по стратегическому планированию</t>
  </si>
  <si>
    <t>Кредитный комитет Совета директоров</t>
  </si>
  <si>
    <t>-</t>
  </si>
  <si>
    <t>Нет</t>
  </si>
  <si>
    <t>Комитет по назначениям, вознаграждениям и социальным вопросам</t>
  </si>
  <si>
    <t>Комитет по устойчивому развитию (ESG)</t>
  </si>
  <si>
    <t>Независимый директор</t>
  </si>
  <si>
    <t>Неисполнительный директор</t>
  </si>
  <si>
    <t xml:space="preserve">Байсеитов Бахытбек Рымбекович </t>
  </si>
  <si>
    <t>Председатель Совета директоров</t>
  </si>
  <si>
    <t xml:space="preserve">Ли Владислав Сединович </t>
  </si>
  <si>
    <t>Член Совета директоров</t>
  </si>
  <si>
    <t xml:space="preserve">Аманкулов Джумагелди Рахишевич </t>
  </si>
  <si>
    <t xml:space="preserve">Claes Werner Frans Josef </t>
  </si>
  <si>
    <t>Сайденов Анвар Галимуллаевич</t>
  </si>
  <si>
    <t>Независимые директора Банкa ЦентрКредит</t>
  </si>
  <si>
    <t>Werner Frans Jozef Claes</t>
  </si>
  <si>
    <t>Анвар Сайденов</t>
  </si>
  <si>
    <t xml:space="preserve">Соответствует </t>
  </si>
  <si>
    <t>2. Директор не должен принимать или иметь члена семьи, который принимает какие-либо платежи от компании или любого материнского или дочернего предприятия компании свыше 60 000$  США в течение текущего финансового года, за исключением тех платежей, которые разрешены Определениями Правила SEC 4200: i) выплаты, возникающие исключительно в результате инвестиций в ценные бумаги компании; или ii) выплаты в рамках программ сопоставления благотворительных взносов по не дискреционным условиям. Выплаты, не соответствующие этим двум критериям, запрещены.</t>
  </si>
  <si>
    <t>3. Директор не должен быть членом семьи лица, который работает в компании или в любом материнском или дочернем предприятии компании в качестве исполнительного должностного лица.</t>
  </si>
  <si>
    <t>4. Директор не должен быть (и не должен быть аффилирован с компанией, которая является) советником или консультантом компании или членом высшего руководства компании.</t>
  </si>
  <si>
    <t>5. Директор не должен быть аффилирован со значимым клиентом или поставщиком компании.</t>
  </si>
  <si>
    <t>6. Директор не должен иметь личных контрактов по предоставлению услуг с компанией или членом высшего руководства компании.</t>
  </si>
  <si>
    <t>7. Директор не должен быть аффилирован с некоммерческим юридическим лицом, которое получает значительные взносы от компании.</t>
  </si>
  <si>
    <t>8. Директор не должен быть партнером или сотрудником внешнего аудитора компании за последний год.</t>
  </si>
  <si>
    <t>9. У директора не должно быть других конфликтов интересов, которые, по мнению совета директоров, не позволяют считать его независимым.</t>
  </si>
  <si>
    <t>Противодействие коррупции и комплаенс</t>
  </si>
  <si>
    <t>Противодействие коррупции</t>
  </si>
  <si>
    <t>Подтвержденные случаи коррупции</t>
  </si>
  <si>
    <t>Штрафные санкции или иные взыскания за нарушения, связанные с коррупцией</t>
  </si>
  <si>
    <t>млн KZT</t>
  </si>
  <si>
    <t>Доля членов органов управления Банка, прошедших обучение по вопросам противодействия коррупции</t>
  </si>
  <si>
    <t>Доля сотрудников, прошедших обучение по вопросам противодействия коррупции</t>
  </si>
  <si>
    <t>42,6</t>
  </si>
  <si>
    <t>57,5</t>
  </si>
  <si>
    <t>Штрафные санкции или иные взыскания за случаи несоблюдения законодательных и нормативных актов</t>
  </si>
  <si>
    <t>3,7</t>
  </si>
  <si>
    <t>4,0</t>
  </si>
  <si>
    <t>Подтвержденные случаи дискриминации</t>
  </si>
  <si>
    <t>Судебные иски, связанные с антиконкурентным поведением или нарушениями антимонопольного законодательства</t>
  </si>
  <si>
    <t>Взаимодействие с клиентами и поставщиками</t>
  </si>
  <si>
    <t>Динамика роста кредитного портфеля в разрезе по типу клиента (розничные, МСБ и крупный бизнес)</t>
  </si>
  <si>
    <t>Объем кредитного портфеля</t>
  </si>
  <si>
    <t>млрд KZT</t>
  </si>
  <si>
    <t>2 033</t>
  </si>
  <si>
    <t>Изменение</t>
  </si>
  <si>
    <t>н/д</t>
  </si>
  <si>
    <t>42,3</t>
  </si>
  <si>
    <t>Сегмент - Розничный бизнес</t>
  </si>
  <si>
    <t>Объем сегмента - Розничный бизнес</t>
  </si>
  <si>
    <t>52,2</t>
  </si>
  <si>
    <t>Сегмент - Малый/ Средний бизнес</t>
  </si>
  <si>
    <t>Объем сегмента - Малый/ Средний бизнес</t>
  </si>
  <si>
    <t>39,8</t>
  </si>
  <si>
    <t>Сегмент - Крупный бизнес</t>
  </si>
  <si>
    <t>Объем сегмента - Крупный бизнес</t>
  </si>
  <si>
    <t>18,7</t>
  </si>
  <si>
    <t>Динамика ссудного портфеля МСБ (брутто)</t>
  </si>
  <si>
    <t>424 549</t>
  </si>
  <si>
    <t>593 497</t>
  </si>
  <si>
    <t>Количество кредитующихся клиентов МСБ</t>
  </si>
  <si>
    <t>22 778</t>
  </si>
  <si>
    <t>25 630</t>
  </si>
  <si>
    <t>Динамика средств клиентов МСБ на ТС и депозитах</t>
  </si>
  <si>
    <t>Количество зарегистрированных жалоб и инцидентов</t>
  </si>
  <si>
    <t>Сумма договоров с поставщиками в разрезе на резидентов и нерезидентов</t>
  </si>
  <si>
    <t>Общая сумма договоров</t>
  </si>
  <si>
    <t>32,48</t>
  </si>
  <si>
    <t>96,65</t>
  </si>
  <si>
    <t>Резиденты</t>
  </si>
  <si>
    <t>31,62</t>
  </si>
  <si>
    <t>95,70</t>
  </si>
  <si>
    <t>Нерезиденты</t>
  </si>
  <si>
    <t>0,86</t>
  </si>
  <si>
    <t>0,95</t>
  </si>
  <si>
    <t>Доля закупок у местных поставщиков</t>
  </si>
  <si>
    <t>Закупки у местных поставщиков от общего объема закупок</t>
  </si>
  <si>
    <t>97,4</t>
  </si>
  <si>
    <t>Общая доля топ-10 поставщиков</t>
  </si>
  <si>
    <t>Удовлетворенность клиентов - Розничный бизнес</t>
  </si>
  <si>
    <t>март 2023</t>
  </si>
  <si>
    <t>ноябрь 2023</t>
  </si>
  <si>
    <t>Индекс удовлетворенности клиентов (Customer Satisfaction Index)</t>
  </si>
  <si>
    <t>7,9</t>
  </si>
  <si>
    <t>7,4</t>
  </si>
  <si>
    <t>Индекс потребительской лояльности (Net Promoter Score)</t>
  </si>
  <si>
    <t>21,6</t>
  </si>
  <si>
    <t>25,4</t>
  </si>
  <si>
    <t>Удовлетворенность клиентов - Массовый бизнес (включая МСБ, Корпоративный бизнес и др.)</t>
  </si>
  <si>
    <t>Индекс удовлетворенности клиентов (Customer Satisfaction Index), средняя оценка</t>
  </si>
  <si>
    <t>7,7</t>
  </si>
  <si>
    <t>7,5</t>
  </si>
  <si>
    <t>16,7</t>
  </si>
  <si>
    <t>25,6</t>
  </si>
  <si>
    <t>7 583</t>
  </si>
  <si>
    <t>7 983</t>
  </si>
  <si>
    <t>1 704</t>
  </si>
  <si>
    <t>1 997</t>
  </si>
  <si>
    <t>2 098</t>
  </si>
  <si>
    <t>2 300</t>
  </si>
  <si>
    <t>1 165</t>
  </si>
  <si>
    <t>1 133</t>
  </si>
  <si>
    <t>32,6</t>
  </si>
  <si>
    <t>34,8</t>
  </si>
  <si>
    <t>67,4</t>
  </si>
  <si>
    <t>7 135</t>
  </si>
  <si>
    <t>Всего</t>
  </si>
  <si>
    <t>5 096</t>
  </si>
  <si>
    <t>3 554</t>
  </si>
  <si>
    <t>1 889</t>
  </si>
  <si>
    <t>1 445</t>
  </si>
  <si>
    <t>3 207</t>
  </si>
  <si>
    <t>2 109</t>
  </si>
  <si>
    <t>2 628</t>
  </si>
  <si>
    <t>2 201</t>
  </si>
  <si>
    <t>2 314</t>
  </si>
  <si>
    <t>1 289</t>
  </si>
  <si>
    <t>2 664</t>
  </si>
  <si>
    <t>1 861</t>
  </si>
  <si>
    <t>1 000</t>
  </si>
  <si>
    <t xml:space="preserve">Цели на 2024 </t>
  </si>
  <si>
    <t>eNPS</t>
  </si>
  <si>
    <t>Happy индекс</t>
  </si>
  <si>
    <t>7 598</t>
  </si>
  <si>
    <t>5 120</t>
  </si>
  <si>
    <t>2 478</t>
  </si>
  <si>
    <t>33,6</t>
  </si>
  <si>
    <t>37,6</t>
  </si>
  <si>
    <t>61,4</t>
  </si>
  <si>
    <t>62,4</t>
  </si>
  <si>
    <t xml:space="preserve"> KZT</t>
  </si>
  <si>
    <t>Ответственность перед обществом</t>
  </si>
  <si>
    <t>Прямая созданная экономическая стоимость (Выручка)</t>
  </si>
  <si>
    <t>225 664</t>
  </si>
  <si>
    <t>Чистый процентный доход после расходов по кредитным убыткам</t>
  </si>
  <si>
    <t>78 685</t>
  </si>
  <si>
    <t>209 753</t>
  </si>
  <si>
    <t>Чистые непроцентные доходы</t>
  </si>
  <si>
    <t>146 979</t>
  </si>
  <si>
    <t>63 639</t>
  </si>
  <si>
    <t xml:space="preserve">Распределенная экономическая стоимость </t>
  </si>
  <si>
    <t>- Вознаграждение работникам с учетом социальных отчислений и налогов по заработной плате</t>
  </si>
  <si>
    <t>- Расходы по налогам кроме корпоративного подоходного налога</t>
  </si>
  <si>
    <t>Расходы по корпоративному подоходному налогу</t>
  </si>
  <si>
    <t>Нераспределенная экономическая стоимость</t>
  </si>
  <si>
    <t>144 915</t>
  </si>
  <si>
    <t>130 516</t>
  </si>
  <si>
    <t>Финансовая помощь оказанная государством</t>
  </si>
  <si>
    <t>Объем финансирования</t>
  </si>
  <si>
    <t>Пожертвования на политические цели</t>
  </si>
  <si>
    <t>Затраты на благотворительность</t>
  </si>
  <si>
    <t>Энергопотребление и энергоэффективность</t>
  </si>
  <si>
    <t>Сводная информация по использованию энергоресурсов</t>
  </si>
  <si>
    <t>МВт∙ч</t>
  </si>
  <si>
    <t>5 508</t>
  </si>
  <si>
    <t>6 249</t>
  </si>
  <si>
    <t>ГДж</t>
  </si>
  <si>
    <t>5 841</t>
  </si>
  <si>
    <t>5 807</t>
  </si>
  <si>
    <t>Бензин</t>
  </si>
  <si>
    <t>литр</t>
  </si>
  <si>
    <t>89 001</t>
  </si>
  <si>
    <t>140 089</t>
  </si>
  <si>
    <t>Дизельное топливо</t>
  </si>
  <si>
    <t>Итого</t>
  </si>
  <si>
    <t>Показатели указаны в границах - объекты, находящиеся в собственности Банка</t>
  </si>
  <si>
    <t xml:space="preserve">Потребление </t>
  </si>
  <si>
    <t>в т. ч. из ВИЭ</t>
  </si>
  <si>
    <t>Показатели указаны в границах - здания, находящиеся в собственности Банка</t>
  </si>
  <si>
    <t>Удельный показатель потребления электроэнергии</t>
  </si>
  <si>
    <t>181</t>
  </si>
  <si>
    <t>131,3</t>
  </si>
  <si>
    <t>Удельный показатель потребления теплоэнергии</t>
  </si>
  <si>
    <t>0,192</t>
  </si>
  <si>
    <t>В качестве знаменателя для расчета соотношения была выбрана отапливаемая площадь зданий, находящихся в собственности Банка.</t>
  </si>
  <si>
    <t>Охрана окружающей среды</t>
  </si>
  <si>
    <t>Водопотребление</t>
  </si>
  <si>
    <t>Общее количество забираемой воды</t>
  </si>
  <si>
    <t xml:space="preserve">тыс. мᶾ </t>
  </si>
  <si>
    <t>15,14</t>
  </si>
  <si>
    <t>Общее количество потребления воды</t>
  </si>
  <si>
    <t>18,87</t>
  </si>
  <si>
    <t>Общее количество водоотведения</t>
  </si>
  <si>
    <t>15,1</t>
  </si>
  <si>
    <t>18,47</t>
  </si>
  <si>
    <t>Образование за год, включая:</t>
  </si>
  <si>
    <t>тонн</t>
  </si>
  <si>
    <t>190,49</t>
  </si>
  <si>
    <t>Неопасные отходы</t>
  </si>
  <si>
    <t>190,35</t>
  </si>
  <si>
    <t>учет не велся</t>
  </si>
  <si>
    <t>0,14</t>
  </si>
  <si>
    <t>Утилизировано отходов* за год, включая:</t>
  </si>
  <si>
    <t>Отходы утилизируются путем их передачи специализированному подрядчику</t>
  </si>
  <si>
    <t>* Утилизация в рамках проекта Зеленый офис</t>
  </si>
  <si>
    <t>Cнижение климатического воздействия</t>
  </si>
  <si>
    <t>Валовые выбросы парниковых газов</t>
  </si>
  <si>
    <t>Прямые выбросы парниковых газов (Охват 1)</t>
  </si>
  <si>
    <t>тонн CO₂-экв.</t>
  </si>
  <si>
    <t>Косвенные энергетические выбросы парниковых газов (Охват 2)</t>
  </si>
  <si>
    <t>Прочие косвенные выбросы (Охват 3), включая категории:</t>
  </si>
  <si>
    <t>Выбросы вверх по цепочке (Upstream)</t>
  </si>
  <si>
    <t>Выбросы вниз по цепочке (Downstream)</t>
  </si>
  <si>
    <t>млн тонн CO₂-экв.</t>
  </si>
  <si>
    <t>4,3</t>
  </si>
  <si>
    <t>5,8</t>
  </si>
  <si>
    <t>Прочие косвенные выбросы по Охвату 3 (Upstream)</t>
  </si>
  <si>
    <t>Прочие косвенные выбросы по Охвату 3 (Upstream), включая категории:</t>
  </si>
  <si>
    <t xml:space="preserve">Закупаемые товары и услуги </t>
  </si>
  <si>
    <t>Основные средства</t>
  </si>
  <si>
    <t xml:space="preserve">Операции, связанные с топливом и энергией  </t>
  </si>
  <si>
    <t>Транспортировка и дистрибуция</t>
  </si>
  <si>
    <t xml:space="preserve">Отходы, образованные в результате деятельности </t>
  </si>
  <si>
    <t>Деловые поездки</t>
  </si>
  <si>
    <t>Перемещение сотрудников</t>
  </si>
  <si>
    <t>Арендованные автомобили</t>
  </si>
  <si>
    <t>Арендованные помещения</t>
  </si>
  <si>
    <t>Удельные выбросы парниковых газов</t>
  </si>
  <si>
    <t>тонн CO₂-экв./чел.</t>
  </si>
  <si>
    <t>0,94</t>
  </si>
  <si>
    <t xml:space="preserve">1,09 </t>
  </si>
  <si>
    <t>Абсолютные валовые финансируемые выбросы</t>
  </si>
  <si>
    <t>Прочие финансируемые косвенные выбросы по Охвату 3 (Downstream), в т. ч. в разрезе секторов</t>
  </si>
  <si>
    <t>Энергетика</t>
  </si>
  <si>
    <t>Сельское хозяйство</t>
  </si>
  <si>
    <t>Металлургия</t>
  </si>
  <si>
    <t>Производство</t>
  </si>
  <si>
    <t>Остальные сектора</t>
  </si>
  <si>
    <t>Цель</t>
  </si>
  <si>
    <t>Значение базового года (2023)</t>
  </si>
  <si>
    <t>Целевое значение на 2030 год</t>
  </si>
  <si>
    <t>Scope 1</t>
  </si>
  <si>
    <t>тыс. тонн CO₂-экв.</t>
  </si>
  <si>
    <t>Scope 2</t>
  </si>
  <si>
    <t>Scope 3 (Upstream)</t>
  </si>
  <si>
    <t>Цели и прогресс по снижению климатического воздействия: Scope 3 (Downstream)</t>
  </si>
  <si>
    <t>Цели и прогресс по снижению климатического воздействия: Sustainable Finance</t>
  </si>
  <si>
    <t>Портфель зеленых продуктов</t>
  </si>
  <si>
    <t>ESG КПЭ</t>
  </si>
  <si>
    <t xml:space="preserve"> Уровень управления</t>
  </si>
  <si>
    <t>Вид мотивации</t>
  </si>
  <si>
    <t>Материальная</t>
  </si>
  <si>
    <t>Доля Корпоративного бизнеса и МСБ от общего кредитного портфеля Банка</t>
  </si>
  <si>
    <t>Корпоративный бизнес</t>
  </si>
  <si>
    <t>Общий кредитный портфель</t>
  </si>
  <si>
    <t>АО «Банк ЦентрКредит»</t>
  </si>
  <si>
    <t>Данные о существующих ESG-продуктах и услугах (для релевантных видов деятельности)</t>
  </si>
  <si>
    <t>Корпоративное кредитование:</t>
  </si>
  <si>
    <t>Общая стоимость устойчивого финансирования*</t>
  </si>
  <si>
    <t>Общая стоимость корпоративного кредитования</t>
  </si>
  <si>
    <t>Доля устойчивого финансирования от общей стоимости</t>
  </si>
  <si>
    <t>Потребительское кредитование:</t>
  </si>
  <si>
    <t>Общая стоимость потребительского и ипотечного кредитования</t>
  </si>
  <si>
    <t>Кредитование МСП (малых и средних предприятий):</t>
  </si>
  <si>
    <t>Общая стоимость кредитования МСП</t>
  </si>
  <si>
    <t>Подтвержденные случаи конфликта интересов</t>
  </si>
  <si>
    <t xml:space="preserve">Подтвержденные случаи неправомерного раскрытия инсайдерской информации </t>
  </si>
  <si>
    <t>2024</t>
  </si>
  <si>
    <t>Устойчивые кредиты**</t>
  </si>
  <si>
    <t>Устойчивые кредиты ***</t>
  </si>
  <si>
    <t>**  Приведены данные по потребительскому автокредитованию (Покупка низкоуглеродных автомобилей)</t>
  </si>
  <si>
    <t xml:space="preserve">АО «BCC Invest» </t>
  </si>
  <si>
    <t>ТОО  «BCC Project»</t>
  </si>
  <si>
    <t xml:space="preserve">ТОО «BCC Leasing» </t>
  </si>
  <si>
    <t>АО «СК «Sinoasia B&amp;R»</t>
  </si>
  <si>
    <t xml:space="preserve">ТОО «ВСС-HUB» </t>
  </si>
  <si>
    <t>АО «КСЖ «BCC Life»</t>
  </si>
  <si>
    <t xml:space="preserve">  Ежегодные цели по выбросам парниковых газов</t>
  </si>
  <si>
    <t>Прочие косвенные выбросы (Охват 3)</t>
  </si>
  <si>
    <t>Шаяхметов Данияр Нурмухаметулы</t>
  </si>
  <si>
    <t>Данные по GRI 2-27 за 2024 год по Группе</t>
  </si>
  <si>
    <t>Показатели по выбросам Охвата 3 (Upstream) за 2023 год указаны в границах - Головной офис, за 2024 год в границах Банка (Головной офис, филиалы)</t>
  </si>
  <si>
    <t>Удельное значение выбросов парниковых газов по Охвату 1 и Охвату 2, приведенное к единице персонала (фактическая численность)</t>
  </si>
  <si>
    <t>Коэффициент углеродоемкости портфеля</t>
  </si>
  <si>
    <t>тонн CO₂-экв/ млн KZT</t>
  </si>
  <si>
    <t>Производство*</t>
  </si>
  <si>
    <t>млн. тонн CO₂-экв.</t>
  </si>
  <si>
    <t>Вице-президент</t>
  </si>
  <si>
    <t>Информация в части созданной и распределенной добавленной стоимости Банка</t>
  </si>
  <si>
    <t>Информация в части созданной и распределенной добавленной стоимости Группы БЦК</t>
  </si>
  <si>
    <t>Группа</t>
  </si>
  <si>
    <t>Цели на 2025</t>
  </si>
  <si>
    <t>Портфель Растущий бизнес с залогом</t>
  </si>
  <si>
    <t>июнь 2024</t>
  </si>
  <si>
    <t>ноябрь 2024</t>
  </si>
  <si>
    <t>Оценка</t>
  </si>
  <si>
    <t>РБ</t>
  </si>
  <si>
    <t>Количество запросов</t>
  </si>
  <si>
    <t>Количество оценок</t>
  </si>
  <si>
    <t>Доля отклика (RR)</t>
  </si>
  <si>
    <t>оценка из 5</t>
  </si>
  <si>
    <t xml:space="preserve">ед. </t>
  </si>
  <si>
    <t>Оценка Voice of Customer (VOC)</t>
  </si>
  <si>
    <t>1. Директор не должен был работать в компании на исполнительной должности в течение последнего года.</t>
  </si>
  <si>
    <t>Резкое увеличение затрат в 2024 году связано с выделением благотворительной помощи пострадавшим от паводков</t>
  </si>
  <si>
    <r>
      <t>кВт∙ч/м</t>
    </r>
    <r>
      <rPr>
        <i/>
        <vertAlign val="superscript"/>
        <sz val="11"/>
        <color theme="1"/>
        <rFont val="Calibri"/>
        <family val="2"/>
        <charset val="204"/>
        <scheme val="minor"/>
      </rPr>
      <t>2</t>
    </r>
  </si>
  <si>
    <r>
      <t>Гкал/м</t>
    </r>
    <r>
      <rPr>
        <i/>
        <vertAlign val="superscript"/>
        <sz val="11"/>
        <color theme="1"/>
        <rFont val="Calibri"/>
        <family val="2"/>
        <charset val="204"/>
        <scheme val="minor"/>
      </rPr>
      <t>2</t>
    </r>
  </si>
  <si>
    <t>GEFF - Программа финансирования «зеленой» экономики от Европейского банка реконструкции и развития (ЕБРР)</t>
  </si>
  <si>
    <t>2024 (local based)</t>
  </si>
  <si>
    <t>2024 (market based)</t>
  </si>
  <si>
    <t>Должность</t>
  </si>
  <si>
    <t>Косвенные выбросы парниковых газов (Охват 2)</t>
  </si>
  <si>
    <t>Scope 3 (Downstream)</t>
  </si>
  <si>
    <t>Цели и прогресс по снижению климатического воздействия: Scope 1, Scope 2, Scope 3</t>
  </si>
  <si>
    <t xml:space="preserve">Целевое значение на 2024 год </t>
  </si>
  <si>
    <t>100 (достигнут)</t>
  </si>
  <si>
    <t>Жалобы или инциденты, подтверждающие факты утечки, хищения или потери персональных данных клиентов Банка</t>
  </si>
  <si>
    <t>Показатели по сегменту малого и среднего бизнеса (МСБ)</t>
  </si>
  <si>
    <t>Охват корпоративного портфеля</t>
  </si>
  <si>
    <t>Доля топ-10 поставщиков от общей суммы договоров</t>
  </si>
  <si>
    <t>304,56 (достигнут)</t>
  </si>
  <si>
    <t>5,46 (достигнут)</t>
  </si>
  <si>
    <t>2025</t>
  </si>
  <si>
    <t>7 035 316</t>
  </si>
  <si>
    <t>1 544 882</t>
  </si>
  <si>
    <t>3 996 337</t>
  </si>
  <si>
    <t>1 040 446</t>
  </si>
  <si>
    <t>3 038 979</t>
  </si>
  <si>
    <t>34.9</t>
  </si>
  <si>
    <t xml:space="preserve"> </t>
  </si>
  <si>
    <t>Данные по GRI 2-27 за 2025 год по Группе</t>
  </si>
  <si>
    <t>июнь 2025</t>
  </si>
  <si>
    <t>ноябрь 2025</t>
  </si>
  <si>
    <t>Подготовка отчета об устойчивом развитии  в границах конгломерата с учетом требований МСФО S1 и S2</t>
  </si>
  <si>
    <t>Первый Вице-президент</t>
  </si>
  <si>
    <t>Объем портфеля «зеленого» финансирования  в общем в корпоративном портфеле Банка на конец 2025 г.</t>
  </si>
  <si>
    <t>Снижение выбросов по итогам 2025 г. по сравнению с базовым 2024 годом – по Scope 1, 2 (не портфельные выбросы) не менее чем на 4%</t>
  </si>
  <si>
    <t>2025 (market based)</t>
  </si>
  <si>
    <t xml:space="preserve">Целевое значение на 2025 год </t>
  </si>
  <si>
    <t>120 (достигнут)</t>
  </si>
  <si>
    <t>Цель на 2025 год - снижение на 6% по каждому из Охватов</t>
  </si>
  <si>
    <t>Microsoft Teams</t>
  </si>
  <si>
    <t>0*</t>
  </si>
  <si>
    <t>2026*</t>
  </si>
  <si>
    <t xml:space="preserve">упразднен </t>
  </si>
  <si>
    <t>51,86*</t>
  </si>
  <si>
    <t>11,92*</t>
  </si>
  <si>
    <t>Независимые и неисполнительные директора 2025</t>
  </si>
  <si>
    <t>Независимые и неисполнительные директора 2026*</t>
  </si>
  <si>
    <t>Мухамеджанов Адиль Бектасович</t>
  </si>
  <si>
    <t>Попов Дмитрий Сергеевич</t>
  </si>
  <si>
    <t>Отсутствие ограничений ответственности членов Совета директоров</t>
  </si>
  <si>
    <t>Критерии независимости S&amp;P 2025</t>
  </si>
  <si>
    <t>Критерии независимости S&amp;P 2026*</t>
  </si>
  <si>
    <t>5,1  (достигнут)</t>
  </si>
  <si>
    <t>КПЭ в области изменения климата на 2025 год</t>
  </si>
  <si>
    <t>Параметр</t>
  </si>
  <si>
    <t>Значение фат (01.10.2025)</t>
  </si>
  <si>
    <t>Сценарий "Below 2°C" (2030)</t>
  </si>
  <si>
    <t>Сценарий "Current policies" (2030)</t>
  </si>
  <si>
    <t>Сценарий "Below 2°C"</t>
  </si>
  <si>
    <t>Сценарий "Current policies" (2050)</t>
  </si>
  <si>
    <t>PD PIT, %</t>
  </si>
  <si>
    <t>4.7%</t>
  </si>
  <si>
    <t>6.3%</t>
  </si>
  <si>
    <t>6.5%</t>
  </si>
  <si>
    <t>5.9%</t>
  </si>
  <si>
    <t>8.4%</t>
  </si>
  <si>
    <t>Текущий остаток резервов, тыс. тенге</t>
  </si>
  <si>
    <t>Рост резервов</t>
  </si>
  <si>
    <t> -</t>
  </si>
  <si>
    <t>Дополнительное 
создание резервов /
год, тыс. ₸</t>
  </si>
  <si>
    <t>Коэффициент достаточности основного капитала (k1)</t>
  </si>
  <si>
    <t>Коэффициент достаточности капитала первого уровня (k1-2)</t>
  </si>
  <si>
    <t>Коэффициент достаточности собственного капитала (k2)</t>
  </si>
  <si>
    <t>В 2022, 2023 гг.расчет Охвата 2 был произведен с применением территориального (local-based) метода оценки. В 2024, 2025 годах итоговая оценка выбросов парниковых газов произведена с учетом приобретения сертификатов I-REC с применением рыночного метода (market-based). В связи с отсутствием официальных данных о residual mix по стране, для расчета выбросов по методике market-based были использованы доступные региональные коэффициенты выбросов.</t>
  </si>
  <si>
    <t>Прочие финансируемые косвенные выбросы по Охвату 3 (Downstream) Категория 15</t>
  </si>
  <si>
    <t>Прочие финансируемые косвенные выбросы по Охвату 3 (Downstream) Категория 15 в разрезе сегментов бизнеса</t>
  </si>
  <si>
    <t>Корпоративное финансирование</t>
  </si>
  <si>
    <t>Прочие финансируемые косвенные выбросы по Охвату 3 (Downstream), в т. ч. в разрезе сегментов бизнеса</t>
  </si>
  <si>
    <t>*  За 2023 г. приведены данные по корпоративным зеленым кредитам в области возобновляемой энергетики (ВЭС), энергоэффективности и переработки бумаги (маркировка на основании ОКЭД и проектной документации, верификация на соответствие национальной таксономии РК).</t>
  </si>
  <si>
    <t>*** Приведены данные по зеленым кредитам сегменту заемщиков МСП в областях энергоэффективности, утилизации отходов, а также кредитах, предоставленных в рамках программы GEFF, реализованной Банком совместно с ЕБРР (маркировка на основании ОКЭД и проектной документации, верификация на соответствие национальной таксономии РК). С 2024 г.  приведены данные маркировки "зеленых" кредитов на основании ОКЭД и проектной документации, верификация на соответствие национальной таксономии РК (включая проекты программы GEFF).</t>
  </si>
  <si>
    <t>Использованные Сценарии для оценки переходного риска:
«Below 2°C»: Позитивный климатический сценарий: моделируется более жёсткий и ускоренный переход к низкоуглеродной экономике, согласованный с целями Парижского соглашения, что приводит к более выраженному росту кредитного риска, особенно в корпоративном сегменте, и оказывает более заметное давление на финансовые показатели банка, в том числе на долгосрочном горизонте до 2050 года.
«Current policies»: Негативный климатический сценарий: предполагает сохранение текущего темпа климатической политики и уже принятых государственных обязательств, что приводит к более плавному, но затяжному воздействию климатических рисков на экономику и финансовый сектор. В данном сценарии давление на качество активов и капитал носит умеренный характер и накапливается постепенно. 
По результатам стресс-тестирования переходного риска сделан прогноз по показателям:
- Вероятность дефолта (PD PIT, %) по сценариям на 2030 г. и 2050 г. 
- Текущий остаток провизий по сценариям на 2030 г. и 2050 г.</t>
  </si>
  <si>
    <t>Ответственность членов Совета директоров определяется законодательством Республики Казахстан. В соответствии с Законом Республики Казахстан «Об акционерных обществах», Законом Республики Казахстан “О банках и банковской деятельности в Республике Казахстан” а также нормативно правовыми актами АРРФР и НБ РК, согласно которым должностные лица, включая членов Совета директоров, несут ответственность перед обществом и акционерами за убытки, причинённые их действиями (бездействием). Кодекс корпоративного управления Банка также предусматривает ответственность членов Совета директоров за ненадлежащее исполнение возложенных на них обязанностей. Ограничения личной ответственности членов Совета директоров Банка ни внутренними документами Банка ни законодательством - не предусмотрены.</t>
  </si>
  <si>
    <t>Для расчета прочих финансируемых косвенных выбросы по Охвату 3 (Downstream) Банк использует стандарт PCAF (Partnership for Carbon Accounting Financials) в рамках Протокола по парниковым газам (GHG Protocol).  Снижение оценки в 2025 году связано преимущественно с уточнением методологии расчета, а не с сокращением инвестиционного портфеля:
-	По наиболее углеродоемким финансируемым проектам использованы фактические проектные данные и данные о выбросах вместо отраслевых коэффициентов. Наибольшее влияние на результаты оказало уточнение оценки проектов в электроэнергетике, добыче нефти и газа, добыче металлических руд, производстве драгоценных металлов и строительных материалов.
-	Для участников СТВ РК в расчетах использованы данные о фактических квотируемых выбросах парниковых газов. 
-	В оценку включены проекты ВИЭ с нулевым уровнем прямых выбросов CO₂. 
-	При наличии доступной нефинансовой отчетности клиентов для оценки выбросов парниковых газов использовались фактические данные, раскрываемые в отчетности
Все изменения в методологии оценки и используемых источниках данных были реализованы в рамках требований и рекомендаций PCAF и GHG Protocol и направлены на повышение точности оценки финансируемых выбросов.</t>
  </si>
  <si>
    <t>* Перечень производственных отраслей с 2024 г. расширен, включает виды деятельности 10-32 (искл. 24)</t>
  </si>
  <si>
    <t>Сумма займов, млрд. тенге</t>
  </si>
  <si>
    <t>Залоговая стоимость (по последней оценке Банка), млрд. тенге</t>
  </si>
  <si>
    <t>Текущий LTV</t>
  </si>
  <si>
    <t>LTV при обеспеценении залога на 25%</t>
  </si>
  <si>
    <t>LTV при обеспецнении залога на 50%</t>
  </si>
  <si>
    <t>Займы в категории "Высокий риск"*</t>
  </si>
  <si>
    <t>* Приведена оценка по сценарию Representative Concentration Pathways (RCP) 8.5 - сценарий высокого варианта уровня выбросов ПГ с траекторией «business as usual» до 2050 г. по риску речных паводкой и природных пожаров</t>
  </si>
  <si>
    <t>Валовые выбросы парниковых газов за 2025 год по Группе</t>
  </si>
  <si>
    <t xml:space="preserve">Показатели по выбросам Охвата 1 и 2 указаны в границах - объекты, находящиеся в собственности Банка. </t>
  </si>
  <si>
    <t>Показатели по выбросам Охвата 1 и 2 указаны в границах - объекты, находящиеся в собственности компании.</t>
  </si>
  <si>
    <t>Климатическое стресс-тестирование. Результаты оценки переходного риска</t>
  </si>
  <si>
    <t>Климатическое стресс-тестирование. Результаты оценки физического риска</t>
  </si>
  <si>
    <t>ФИО</t>
  </si>
  <si>
    <t>Компетенции</t>
  </si>
  <si>
    <t>Занимаемые должности</t>
  </si>
  <si>
    <t>член Совета директоров, Независимый директор</t>
  </si>
  <si>
    <t>Дополнительная информация по составу Совета директоров с учетом изменений от 18.03.2026</t>
  </si>
  <si>
    <t>Банковское дело
Финансы
Стратегическое развитие
Цифровая трансформация и инновации</t>
  </si>
  <si>
    <t>Банковское дело
Корпоративное управление
Стратегическое развитие
Инвестиции и институты развития</t>
  </si>
  <si>
    <t>2018-2021 - Независимый Консультант
2018-2022 - Член Наблюдательного Совета, ПАО Банк Уралсиб
2021-2024 - Со-Основатель (Co-Founder) @ Tomi.ai, Inc. (USA) (технологический стартап в области машинного обучения для оптимизации перформанс-маркетинга)
2025 - настоящее время: Независимый Консультант
2026 – настоящее время: Член Совета директорв, независимый директор АО «Банк ЦентрКредит»</t>
  </si>
  <si>
    <t>2021–2023 АО «НУХ Байтерек», заместитель председателя правления
2021–2023 АО «ЭСК KazakhExport», член совета директоров
2021–2023 АО «Казына Капитал Менеджмент», председатель совета директоров
2021–2023 АО «Банк Развития Казахстана», член совета директоров
2021–2023 АО «ФРП Даму», член совета директоров
2022–2023 АО «Отбасы Банк», член совета директоров
2022–2023 ДБ АО «Сбербанк» (с 14.09.2022 переименован в АО «Bereke Bank»), член совета директоров
2023 АО «Bereke Bank», член совета директоров
2024–н.в. АО «Компания по страхованию жизни BCC Life», член совета директоров, независимый директор
2025–н.в. АО МФО «ОнлайнКазФинанс», генеральный директор
2026–н.в. АО «Банк ЦентрКредит», член Совета директоров, независимый директор</t>
  </si>
  <si>
    <t>Дата избрания/переизбрания</t>
  </si>
  <si>
    <t xml:space="preserve">Средний срок работы членов СД </t>
  </si>
  <si>
    <t>лет</t>
  </si>
  <si>
    <t>Операционные расходы включая:</t>
  </si>
  <si>
    <t>7 357 (достигнут)</t>
  </si>
  <si>
    <t>7 856,52 (достигнут)</t>
  </si>
  <si>
    <t>Разделение location и market base, применимо только для Скоуп 2</t>
  </si>
  <si>
    <t>2025 (location based)*</t>
  </si>
  <si>
    <t>Қызметкерлер</t>
  </si>
  <si>
    <t>Қызметкерлер саны</t>
  </si>
  <si>
    <t>Қызметкерлердің жалпы саны*</t>
  </si>
  <si>
    <t>адам</t>
  </si>
  <si>
    <t>* Директорлар кеңесінің тәуелсіз мүшесін қоспағанда</t>
  </si>
  <si>
    <t>Жынысы бойынша бөлгенде, қызметкерлердің өңірлік құрылымы</t>
  </si>
  <si>
    <t>өлшем бірлігі</t>
  </si>
  <si>
    <t>Бас офис, оның ішінде</t>
  </si>
  <si>
    <t>Ерлер</t>
  </si>
  <si>
    <t>Әйелдер</t>
  </si>
  <si>
    <t>Оңтүстік өңір, оның ішінде</t>
  </si>
  <si>
    <t>Орталық өңір, оның ішінде</t>
  </si>
  <si>
    <t>Солтүстік өңір, оның ішінде</t>
  </si>
  <si>
    <t>Батыс өңір, оның ішінде</t>
  </si>
  <si>
    <t>Шығыс өңір, оның ішінде</t>
  </si>
  <si>
    <t>Қызметкерлердің гендерлік құрылымы</t>
  </si>
  <si>
    <t>Жынысы бойынша бөлгенде, қызметкерлердің жас құрылымы</t>
  </si>
  <si>
    <t>&lt;30 жас</t>
  </si>
  <si>
    <t>30-50 жас</t>
  </si>
  <si>
    <t>&gt;50 жас</t>
  </si>
  <si>
    <t>Жалдау шарты бойынша бөлгенде, қызметкерлер құрылымы</t>
  </si>
  <si>
    <t>Мерзімсіз шарт</t>
  </si>
  <si>
    <t>Мерзімді шарт</t>
  </si>
  <si>
    <t>Нормаланбаған жұмыс күніне арналған еңбек шарты</t>
  </si>
  <si>
    <t>Толық жұмыс күніне арналған еңбек шарты</t>
  </si>
  <si>
    <t>Толық емес жұмыс күніне арналған еңбек шарты</t>
  </si>
  <si>
    <t>Лауазымдар бойынша бөлгенде, қызметкерлер құрылымы</t>
  </si>
  <si>
    <t>Банк басшылығы*</t>
  </si>
  <si>
    <t>Басшылар</t>
  </si>
  <si>
    <t>Желілік басшылар</t>
  </si>
  <si>
    <t>* Директорлар кеңесінің тәуелсіз мүшесін ескергенде</t>
  </si>
  <si>
    <t>Лауазымы, жынысы және жасы бойынша бөлгенде, қызметкерлер құрылымы</t>
  </si>
  <si>
    <t>Банк басшылығы*, оның ішінде</t>
  </si>
  <si>
    <t>Басшылар, оның ішінде</t>
  </si>
  <si>
    <t>Желілік басшылар, оның ішінде</t>
  </si>
  <si>
    <t>Қызметкерлер, оның ішінде</t>
  </si>
  <si>
    <t>Лауазымы, жынысы және жасы бойынша бөлгенде, қызметкерлердің пайыздық үлесі</t>
  </si>
  <si>
    <t>Банк басшылығы, оның ішінде</t>
  </si>
  <si>
    <t>Барлығы</t>
  </si>
  <si>
    <t>Жынысы, жасы және өңір бойынша кадрлардың тұрақтамауы (2024)</t>
  </si>
  <si>
    <t>Жынысы, жасы және өңір бойынша кадрлардың тұрақтамауы (2025)</t>
  </si>
  <si>
    <t>Жалданған қызметкерлердің жалпы саны</t>
  </si>
  <si>
    <t>Гендерлік әртүрлілік</t>
  </si>
  <si>
    <t>Жас әртүрлілігі</t>
  </si>
  <si>
    <t>Аймақтық әртүрлілік</t>
  </si>
  <si>
    <t>Бас офис</t>
  </si>
  <si>
    <t>Оңтүстік өңір</t>
  </si>
  <si>
    <t>Орталық өңір</t>
  </si>
  <si>
    <t>Солтүстік өңір</t>
  </si>
  <si>
    <t>Батыс өңір</t>
  </si>
  <si>
    <t>Шығыс өңір</t>
  </si>
  <si>
    <t xml:space="preserve">Жынысы, жасы және өңірі бойынша бөлгенде, жалданған қызметкерлердің жалпы саны </t>
  </si>
  <si>
    <t>Қызметкерлердің жынысы мен санаты бойынша бөлгенде, нәтижелілікті бағалаудан өткен қызметкерлердің үлесі</t>
  </si>
  <si>
    <t>Нәтижелілікті бағалаудан өткен қызметкерлердің үлесі</t>
  </si>
  <si>
    <t xml:space="preserve">Жынысы бойынша бөлгенде </t>
  </si>
  <si>
    <t>Қызметкерлердің санаттары бойынша бөлгенде</t>
  </si>
  <si>
    <t>Банк басшылығы</t>
  </si>
  <si>
    <t>Happy Job  қанағаттанушылықты анықтау сауалнамасының нәтижелері</t>
  </si>
  <si>
    <t xml:space="preserve">Сауалнаманың қамтуы </t>
  </si>
  <si>
    <t>Қатысу деңгейі</t>
  </si>
  <si>
    <t>Адалдық</t>
  </si>
  <si>
    <t xml:space="preserve">Қанағаттанушылық </t>
  </si>
  <si>
    <t>Жынысы бойынша бөлгенде, бала күтіміне байланысты демалыс</t>
  </si>
  <si>
    <t>Бала күтіміне байланысты демалысқа құқығы бар қызметкерлердің жалпы саны, оның ішінде</t>
  </si>
  <si>
    <t>Бала күтіміне байланысты демалысқа шыққан қызметкерлердің жалпы саны, оның ішінде</t>
  </si>
  <si>
    <t>Бала күтіміне байланысты демалыс аяқталғаннан кейін жұмысқа оралған қызметкерлердің жалпы саны, оның ішінде</t>
  </si>
  <si>
    <t>Бала күтіміне байланысты демалыс аяқталғаннан кейін жұмысқа оралған және жұмысқа оралғаннан кейін 12 ай өткен соң жұмысын жалғастырған қызметкерлердің жалпы саны, оның ішінде</t>
  </si>
  <si>
    <t>Бала күтіміне байланысты демалысқа кеткен қызметкерлердің жұмысқа оралу деңгейі, оның ішінде</t>
  </si>
  <si>
    <t>Ұстау коэффициенті, оның ішінде</t>
  </si>
  <si>
    <t>Жынысы бойынша бөлгенде, бала күтіміне байланысты демалысы жыл соңына дейін аяқталатын қызметкерлер саны</t>
  </si>
  <si>
    <t>Бала күтіміне байланысты демалысы жыл соңына дейін аяқталатын қызметкерлердің жалпы саны, оның ішінде</t>
  </si>
  <si>
    <t>Ұжымдық шартпен қамтылған және қамтылмаған қызметкерлер саны</t>
  </si>
  <si>
    <t>Қамтылғандар</t>
  </si>
  <si>
    <t>Қамтылмағандар</t>
  </si>
  <si>
    <t>Ұжымдық шартпен қамтылған және қамтылмаған қызметкерлер үлесі</t>
  </si>
  <si>
    <t>Банктің әлеуметтік инвестициялары</t>
  </si>
  <si>
    <t>Шығыстың жұмсалған бағыттары</t>
  </si>
  <si>
    <t>Шығыстың жалпы көлемі</t>
  </si>
  <si>
    <t>Ерікті медициналық сақтандыру</t>
  </si>
  <si>
    <t>Материалдық көмек</t>
  </si>
  <si>
    <t>Психологиялық көмек</t>
  </si>
  <si>
    <t>ВСС Key People жобасы («Тірек қызметкерлер»)</t>
  </si>
  <si>
    <t>Банктің ірі іс-шараларға әлеуметтік инвестициялары</t>
  </si>
  <si>
    <t>Ірі іс-шараларға жұмсалған шығыстың жалпы көлемі, оның ішінде</t>
  </si>
  <si>
    <t>Жалпыбанктік іс-шаралар</t>
  </si>
  <si>
    <t>Спорттық іс-шаралар</t>
  </si>
  <si>
    <t xml:space="preserve">Бас офис және филиалдар бойынша бөлгенде, толық жұмыспен қамту жағдайларында жұмыс істейтін қызметкерлерге берілетін жеңілдік </t>
  </si>
  <si>
    <t>Жалпы сома</t>
  </si>
  <si>
    <t>Материалдық көмек:</t>
  </si>
  <si>
    <t>Емделу</t>
  </si>
  <si>
    <t>Нәрестелі болу</t>
  </si>
  <si>
    <t>Жақын туысының қайтыс болуы</t>
  </si>
  <si>
    <t>Некеге тұру</t>
  </si>
  <si>
    <t>Қызметкерлердің мерейтойы</t>
  </si>
  <si>
    <t>Зейнетке шығу</t>
  </si>
  <si>
    <t>*  2024 жылы төлем 2025 жылды қоса алғанда жүргізілд</t>
  </si>
  <si>
    <t>Лауазымдар бойынша бөлгенде, қызметкерлердің гендерлік құрылымы</t>
  </si>
  <si>
    <t>Барлық басшылық лауазымдар (кіші, орта және жоғары басшылықты қоса алғанда), оның ішінде</t>
  </si>
  <si>
    <t>Кіші басшылық лауазымдар (Басқарманың бірінші деңгейі), оның ішінде</t>
  </si>
  <si>
    <t>Жоғары басшылық лауазымдар (Президенттен төмен екі деңгейге дейін), оның ішінде</t>
  </si>
  <si>
    <t>Түсім әкелетін салалардағы (мысалы, сату) басшылық лауазымдар, оның ішінде</t>
  </si>
  <si>
    <t>Ғылым, технология, инжиниринг және математика (STEM) салаларындағы лауазымдар, оның ішінде</t>
  </si>
  <si>
    <t>* 2024 жылы төмендеу BCC Hub бірқатар қызметкерлердің ауыстырылуына байланысты болды.</t>
  </si>
  <si>
    <t>Қай ұлттың өкілі екендігі бойынша бөлгенде, қызметкерлердің құрылымы</t>
  </si>
  <si>
    <t>Қызметкерлердің жалпы саны, оның ішінде</t>
  </si>
  <si>
    <t>Қазақ</t>
  </si>
  <si>
    <t>Орыс</t>
  </si>
  <si>
    <t>Ұйғыр</t>
  </si>
  <si>
    <t>Корей</t>
  </si>
  <si>
    <t>Татар</t>
  </si>
  <si>
    <t>Украин</t>
  </si>
  <si>
    <t>Өзбек</t>
  </si>
  <si>
    <t>Басқа ұлттар</t>
  </si>
  <si>
    <t>Ұлты көрсетілмеген</t>
  </si>
  <si>
    <t>Кадрлардың тұрақтамауы</t>
  </si>
  <si>
    <t>Қызметкерлердің жалпы тұрақтамауы</t>
  </si>
  <si>
    <t>Кадрлардың ерікті түрде тұрақтамауы</t>
  </si>
  <si>
    <t>Кадрлардың жалпы ерікті түрде тұрақтамауы</t>
  </si>
  <si>
    <t>Есепті жылы қызметкер жалдауға жұмсалған орташа шығыс туралы деректер</t>
  </si>
  <si>
    <t xml:space="preserve">Қызметкер жалдауға жұмсалған орташа шығыс </t>
  </si>
  <si>
    <t>2024 жылы шығындардың өсуі рекрутерлердің еңбекақы қорының ұлғаюымен және жұмысқа алынған қызметкерлер санының азаюымен байланысты.</t>
  </si>
  <si>
    <t xml:space="preserve">Адам капиталына салынған инвестицияның өтелу көрсеткішін есептеу </t>
  </si>
  <si>
    <t>Адам капиталына салынған инвестицияның өтелуі</t>
  </si>
  <si>
    <t>Түсім (операциялық кіріс)</t>
  </si>
  <si>
    <t>Операциялық шығыс</t>
  </si>
  <si>
    <t xml:space="preserve">Қызметкерлерге жұмсалған жалпы шығыс </t>
  </si>
  <si>
    <t>Банк қызметкерлері жапқан бос жұмыс орындарының үлесі</t>
  </si>
  <si>
    <t>Банк қызметкерлері жапқан бос жұмыс орындарының жалпы үлесі</t>
  </si>
  <si>
    <t>«Банк ЦентрКредит» АҚ</t>
  </si>
  <si>
    <t>«BCC Invest» АҚ</t>
  </si>
  <si>
    <t>ЖШС  «BCC Project»</t>
  </si>
  <si>
    <t xml:space="preserve">ЖШС «BCC Leasing» </t>
  </si>
  <si>
    <t>«Sinoasia B&amp;R» СК» АҚ</t>
  </si>
  <si>
    <t>ЖШС «ВСС-HUB»*</t>
  </si>
  <si>
    <t>«BCC Life» КСЖ» АҚ*</t>
  </si>
  <si>
    <t>Қызметкерлердің жалпы саны</t>
  </si>
  <si>
    <t>Гендерлік әртүрлілік:</t>
  </si>
  <si>
    <t>70 (жеткен)</t>
  </si>
  <si>
    <t>80 (жеткен)</t>
  </si>
  <si>
    <t>60 (жеткен)</t>
  </si>
  <si>
    <t>1 қызметкер еңбек демалысынан мерзімінен бұрын шықты.</t>
  </si>
  <si>
    <t>Еңбекті қорғау және қауіпсіздік</t>
  </si>
  <si>
    <t>Денсаулық және қауіпсіздік (сқызметкерлер)</t>
  </si>
  <si>
    <t xml:space="preserve">Өндірістегі жазатайым жағдайлардың жалпы саны </t>
  </si>
  <si>
    <t>дана</t>
  </si>
  <si>
    <t>Жазатайым жағдайлардан зардап шеккендер саны</t>
  </si>
  <si>
    <t>оның ішінде өліммен аяқталғаны</t>
  </si>
  <si>
    <t>оның ішінде ауырлық дәрежесі ауыр</t>
  </si>
  <si>
    <t>оның ішінде ауырлық дәрежесі орташа</t>
  </si>
  <si>
    <t>оның ішінде ауырлық дәрежесі жеңіл</t>
  </si>
  <si>
    <t>Банк жазатайым оқиғалардың нөлдік деңгейіне қол жеткізуді мақсат етеді және еңбекті қорғау мен қауіпсіздік техникасы бойынша ішкі шараларды жүзеге асырады.</t>
  </si>
  <si>
    <t>Денсаулық және қауіпсіздік (қызметкерлер)</t>
  </si>
  <si>
    <t>LTIFR (еңбекке қабілеттіліктен уақытша айырылып, жарақат алу жиілігінің коэффициенті)</t>
  </si>
  <si>
    <t>1 млн сағатқа бірлігі</t>
  </si>
  <si>
    <t>2025 жылы нақты жұмыс істелген сағаттардың жалпы саны 12 679 182 сағатты құрады. Есепті кезеңде Банк көрсеткішті есептеу әдіснамасын өзектендіріп, жалпы жұмыс уақыты қорының орнына қызметкерлердің нақты жұмыс істеген сағаттарын есепке алуға көшті.</t>
  </si>
  <si>
    <t>ЕҚжҚ бойынша оқу бағдарламасынан өткен қызметкерлер саны</t>
  </si>
  <si>
    <t xml:space="preserve">Техникалық-өрт сөндіру минимумы (ТӨСМ) </t>
  </si>
  <si>
    <t xml:space="preserve">Еңбек қауіпсіздігі және еңбекті қорғау (ЕҚжЕҚ) </t>
  </si>
  <si>
    <t>Электр қауіпсіздігі</t>
  </si>
  <si>
    <t>Азаматтарды қорғау және азаматтық қорғаныс</t>
  </si>
  <si>
    <t>Дәрігерге дейінгі алғашқы көмек көрсету дағдыларына оқыту</t>
  </si>
  <si>
    <t>Жұмысқа шықпау деңгейі</t>
  </si>
  <si>
    <t>Қатыспаған күндердің жалпы саны</t>
  </si>
  <si>
    <t>күн</t>
  </si>
  <si>
    <t>Жұмысқа шықпау пайызы</t>
  </si>
  <si>
    <t>Қамтылған қызметкерлер (жеткен деңгей)</t>
  </si>
  <si>
    <t>1. Қатыспаған күндердің жалпы саны – есептік жыл ішінде қызметкерлердің сырқаттануына немесе өндірістік жарақат салдарынан жұмыста болмаған күндерінің жиынтық саны.
2. Жұмысқа шықпау пайызы = (Қатыспаған күндердің жалпы саны / жалпы жұмыс күндері саны) × 100%.</t>
  </si>
  <si>
    <t>Жұмысқа шықпау бойынша мақсатты көрсеткіш – 3% деңгейіне қол жеткізілді.</t>
  </si>
  <si>
    <t>«Банк ЦентрКредит» АҚ компаниялар тобы бойынша қызметкерлер туралы ақпарат</t>
  </si>
  <si>
    <t>Қоғам алдындағы жауапкершілік</t>
  </si>
  <si>
    <t>Құрылған және бөлінген қосылған құн бөлігіндегі ақпарат</t>
  </si>
  <si>
    <t>Тікелей құрылған экономикалық құн (Түсім)</t>
  </si>
  <si>
    <t>Кредиттік залал бойынша шығыс жұмсағаннан кейінгі таза пайыздық кіріс</t>
  </si>
  <si>
    <t>Таза пайызсыз кіріс</t>
  </si>
  <si>
    <t xml:space="preserve">Бөлінген экономикалық құн </t>
  </si>
  <si>
    <t>Мыналарды қоса алғанда, операциялық шығыс:</t>
  </si>
  <si>
    <t>- Жалақы бойынша әлеуметтік аударымды және салықты ескергенде, жұмыскерлерге төленген сыйақы'</t>
  </si>
  <si>
    <t>- Корпоративтік табыс салығынан басқа салықтар бойынша шығыс'</t>
  </si>
  <si>
    <t>Корпоративтік табыс салығы бойынша шығыс</t>
  </si>
  <si>
    <t>Бөлінбеген экономикалық құн</t>
  </si>
  <si>
    <t>Құрылған және бөлінген қосылған құн бөлігіндегі ақпарат (компаниялар тобы шеңберінде)</t>
  </si>
  <si>
    <t xml:space="preserve">Мемлекет көрсеткен қаржылық көмек </t>
  </si>
  <si>
    <t>Қаржыландыру көлемі</t>
  </si>
  <si>
    <t>Саяси мақсатта жасалған қайырымдылық</t>
  </si>
  <si>
    <t>Қайырымдылыққа жұмсалған шығын</t>
  </si>
  <si>
    <t>2024 жылы шығындардың күрт өсуі су тасқынынан зардап шеккендерге қайырымдылық көмек көрсетуге байланысты.</t>
  </si>
  <si>
    <t>Корпоративтік басқару</t>
  </si>
  <si>
    <t>Орналастырылған акциялардың кемінде 5,0%-ына ие акционерлердің құрылымы</t>
  </si>
  <si>
    <t>Байсеиітов Б.Р.</t>
  </si>
  <si>
    <t>Басқалар (5%-дан кем акцияға жеке иелік ететін)</t>
  </si>
  <si>
    <t>Директорлар кеңесінің құрамы</t>
  </si>
  <si>
    <t>Барлық директор, оның ішінде</t>
  </si>
  <si>
    <t>Тәуелсіз директорлар</t>
  </si>
  <si>
    <t>Тәуелсіз директорлардың үлесі</t>
  </si>
  <si>
    <t>Атқарушы емес директорлар</t>
  </si>
  <si>
    <t>Атқарушы директорлар</t>
  </si>
  <si>
    <t>Әйелдер үлесі</t>
  </si>
  <si>
    <t>&lt;30 жыл</t>
  </si>
  <si>
    <t>30-50 жыл</t>
  </si>
  <si>
    <t>&gt;50 жыл</t>
  </si>
  <si>
    <t>Директорлар кеңесі мүшелерінің қызмет ету мерзімі</t>
  </si>
  <si>
    <t>7 жылдан аз</t>
  </si>
  <si>
    <t>7-12 жыл</t>
  </si>
  <si>
    <t>13 жыл және одан көп</t>
  </si>
  <si>
    <t xml:space="preserve">Барлығы: </t>
  </si>
  <si>
    <t>ДК орташа қызмет мерзімі</t>
  </si>
  <si>
    <t>жыл</t>
  </si>
  <si>
    <t>Директорлар кеңесі комитеттерінің құрамы</t>
  </si>
  <si>
    <t xml:space="preserve">Аудит жөніндегі комитет </t>
  </si>
  <si>
    <t xml:space="preserve">Барлық мүше, оның ішінде </t>
  </si>
  <si>
    <t>Комитет құрамындағы тәуелсіз директорлардың үлесі</t>
  </si>
  <si>
    <t xml:space="preserve">Комитет төрағасы – Тәуелсіз директор </t>
  </si>
  <si>
    <t>Иә</t>
  </si>
  <si>
    <t>Отырыстар саны</t>
  </si>
  <si>
    <t>Қаржы және тәуекелдерді басқару комитеті</t>
  </si>
  <si>
    <t>Барлық мүше, оның ішінде</t>
  </si>
  <si>
    <t>Комитет төрағасы – Тәуелсіз директор</t>
  </si>
  <si>
    <t xml:space="preserve">Стратегиялық жоспарлау комитеті </t>
  </si>
  <si>
    <t>Директорлар кеңесінің Кредит комитеті</t>
  </si>
  <si>
    <t>жойылды</t>
  </si>
  <si>
    <t>Жоқ</t>
  </si>
  <si>
    <t>Тағайындау, сыйақы және әлеуметтік мәселелер жөніндегі комитет</t>
  </si>
  <si>
    <t>Тұрақты даму комитеті (ESG)</t>
  </si>
  <si>
    <t>Тәуелсіз және атқарушы емес директорлар 2025</t>
  </si>
  <si>
    <t>Лауазымы</t>
  </si>
  <si>
    <t>Тәуелсіз директор</t>
  </si>
  <si>
    <t>Атқарушы емес директор</t>
  </si>
  <si>
    <t xml:space="preserve">Директорлар кеңесінің төрағасы </t>
  </si>
  <si>
    <t>Директорлар кеңесінің мүшесі</t>
  </si>
  <si>
    <t>Тәуелсіз және атқарушы емес директорлар 2026*</t>
  </si>
  <si>
    <t>S&amp;P тәуелсіздік өлшемшарттары 2025</t>
  </si>
  <si>
    <t>ЦентрКредит Банкінің Тәуелсіз директорлары</t>
  </si>
  <si>
    <t>1. Директор соңғы бір жыл ішінде компанияда атқарушы лауазымда жұмыс істемеуі керек еді.</t>
  </si>
  <si>
    <t xml:space="preserve">Сәйкес келеді </t>
  </si>
  <si>
    <t>2. Директор SEC 4200 Ережесінің анықтамаларында рұқсат етілген төлемдерді қоспағанда, ағымдағы қаржы жылы ішінде компаниядан немесе компанияның кез келген бас немесе еншілес кәсіпорнынан 60 000 АҚШ долларынан асатын қандай да бір төлемді қабылдамауы керек немесе мұндай төлемді қабылдайтын отбасы мүшесі болмауға тиіс: i) компанияның бағалы қағаздарына инвестиция нәтижесінде ғана туындайтын төлем; немесе ii) дискрециялық емес шарттар бойынша қайырымдылық жарналарын салғастыру бағдарламалары аясындағы төлем. Осы екі өлшемшартқа сәйкес келмейтін төлемдерге тыйым салынады.</t>
  </si>
  <si>
    <t xml:space="preserve">3. Директор компанияда немесе компанияның кез келген бас немесе еншілес кәсіпорнында атқарушы лауазымды тұлға ретінде жұмыс істейтін адамның отбасы мүшесі болмауы керек. </t>
  </si>
  <si>
    <t>4. Директор компанияның кеңесшісі немесе кеңес берушісі немесе компанияның жоғары басшылығының мүшесі болмауы керек (және кеңесші немесе кеңес беруші компаниямен үлестес болмауы керек).</t>
  </si>
  <si>
    <t>5. Директор компанияның маңызды клиентімен немесе өнім берушісімен үлестес болмауы керек.</t>
  </si>
  <si>
    <t xml:space="preserve">6. Директордың компаниямен немесе компанияның жоғары басшылығының мүшесімен жасалған қызмет көрсету бойынша жеке келісімшарттары болмауға тиіс. </t>
  </si>
  <si>
    <t xml:space="preserve">7. Директор компаниядан қомақты жарна алатын коммерциялық емес заңды тұлғамен үлестес болмауы керек.  </t>
  </si>
  <si>
    <t xml:space="preserve">8. Директор соңғы жылда компанияның серіктесі немесе сыртқы аудиторының қызметкері болмауы керек. </t>
  </si>
  <si>
    <t xml:space="preserve">9. Директорлар кеңесінің пікірінше, директордың оны тәуелсіз деп санауға мүмкіндік бермейтін басқа қайшы мүддесі болмауы тиіс. </t>
  </si>
  <si>
    <t>S&amp;P тәуелсіздік өлшемшарттары 2026*</t>
  </si>
  <si>
    <t>Директорлар кеңесі мүшелерінің жауапкершілігіне шектеулер жоқ</t>
  </si>
  <si>
    <t>Банктың Директорлар кеңесі мүшелерінің жауапкершілігі Қазақстан Республикасының заңнамасымен айқындалады. Қазақстан Республикасының «Акционерлік қоғамдар туралы» Заңына, «Қазақстан Республикасындағы банктер және банк қызметі туралы» Заңына, сондай-ақ Қазақстан Республикасы Қаржы нарығын реттеу және дамыту агенттігінің (ҚНРДА) және Қазақстан Республикасы Ұлттық Банкінің нормативтік құқықтық актілеріне сәйкес лауазымды тұлғалар, оның ішінде Директорлар кеңесінің мүшелері, өздерінің әрекеттері (әрекетсіздігі) салдарынан қоғамға және акционерлерге келтірілген залал үшін жауапты болады.
Банктің Корпоративтік басқару кодексінде де Директорлар кеңесі мүшелерінің өздеріне жүктелген міндеттерді тиісінше орындамағаны үшін жауапкершілігі көзделген. Банктің Директорлар кеңесі мүшелерінің жеке жауапкершілігін шектеу Банктің ішкі құжаттарында да, Қазақстан Республикасының заңнамасында да көзделмеген.</t>
  </si>
  <si>
    <t>Директорлар кеңесінің 2026 жылғы 18 наурыздағы өзгерістерді ескере отырып жаңартылған құрамы туралы қосымша ақпарат.</t>
  </si>
  <si>
    <t>Аты жөні</t>
  </si>
  <si>
    <t>Сайлау/қайта сайлау күні</t>
  </si>
  <si>
    <t>Құзыреттері</t>
  </si>
  <si>
    <t>Атқарған лауазымдары</t>
  </si>
  <si>
    <t>Директорлар кеңесінің мүшесі, Тәуелсіз директор</t>
  </si>
  <si>
    <t>Банк ісі                                    Қаржы                                   Стратегиялық даму           Сандық трансформация және инновация</t>
  </si>
  <si>
    <t>2018-2021 - Тәуелсіз кеңесші
2018-2022 - Uralsib Bank PJSC бақылау кеңесінің мүшесі
2021-2024 - @Tomi.ai, Inc. (АҚШ) компаниясының негізін қалаушы (өнімділікті маркетингті оңтайландыруға арналған машиналық оқыту технологиясы стартапы)
2025 жылдан қазіргі уақытқа дейін: Тәуелсіз кеңесші
2026 жылдан қазіргі уақытқа дейін: Директорлар кеңесінің мүшесі, «Bank CenterCredit» АҚ тәуелсіз директоры</t>
  </si>
  <si>
    <t>Банк ісі  
Корпоративтік басқару
Стратегиялық даму
Инвестициялар және даму институттары</t>
  </si>
  <si>
    <t>2021–2023 «Бәйтерек» ұлттық басқарушы холдингі» АҚ, Басқарма төрағасының орынбасары
2021–2023 «KazakhExport Energy Insurance Company» АҚ, Директорлар кеңесінің мүшесі
2021–2023 «Қазына Капитал Менеджмент» АҚ, Директорлар кеңесінің төрағасы
2021–2023 «Қазақстанның Даму Банкі» АҚ, Директорлар кеңесінің мүшесі
2021–2023 «Даму қоры» АҚ, Директорлар кеңесінің мүшесі
2022–2023 «Отбасы банкі» АҚ, Директорлар кеңесінің мүшесі
2022–2023 «Сбербанк» ЕБ АҚ (2022 жылдың 14 қыркүйегінде «Береке банкі» АҚ болып өзгертілді), Директорлар кеңесінің мүшесі
2023 «Береке банкі» АҚ, Директорлар кеңесінің мүшесі
2024–қазіргі уақытқа дейін «BCC Life Insurance Company» АҚ, Директорлар кеңесінің мүшесі, тәуелсіз директор
2025–қазіргі уақытқа дейін: «OnlineKazFinance» МҚҰ АҚ, Бас директор
2026–қазіргі уақытқа дейін: «Bank CenterCredit» АҚ, Директорлар кеңесінің мүшесі, тәуелсіз директор</t>
  </si>
  <si>
    <t xml:space="preserve">Сыбайлас жемқорлыққа қарсы іс-қимыл және комплаенс </t>
  </si>
  <si>
    <t>Сыбайлас жемқорлыққа қарсы іс-қимыл</t>
  </si>
  <si>
    <t xml:space="preserve">Расталған сыбайлас жемқорлық жағдайлары </t>
  </si>
  <si>
    <t xml:space="preserve">Сыбайлас жемқорлыққа байланысты бұзушылықтар үшін жүктелетін айыппұл санкциясы немесе өзге жаза </t>
  </si>
  <si>
    <t xml:space="preserve">Сыбайлас жемқорлыққа қарсы іс-қимыл мәселелері бойынша оқытудан өткен Банк басқару органдары мүшелерінің үлесі </t>
  </si>
  <si>
    <t>Сыбайлас жемқорлыққа қарсы іс-қимыл мәселелері бойынша оқытудан өткен қызметкерлердің үлесі</t>
  </si>
  <si>
    <t xml:space="preserve">Заңнамалық және нормативтік актілерді сақтамаған жағдайда жүктелетін айыппұл санкциясы немесе өзге жаза </t>
  </si>
  <si>
    <t>Расталған кемсіту жағдайлары</t>
  </si>
  <si>
    <t xml:space="preserve">Бәсекелестікке қарсы мінез-құлыққа немесе монополияға қарсы заңнаманы бұзуға байланысты сот талап арыздары </t>
  </si>
  <si>
    <t xml:space="preserve">Расталған мүдде қайшылығы жағдайлары </t>
  </si>
  <si>
    <t>Расталған инсайдерлік ақпаратты заңсыз ашу жағдайлары</t>
  </si>
  <si>
    <t>GRI 2-27 бойынша 2024 жылға арналған деректер компаниялар тобы бойынша</t>
  </si>
  <si>
    <t>Компаниялар тобы</t>
  </si>
  <si>
    <t>ЖШС «ВСС-HUB»</t>
  </si>
  <si>
    <t>«BCC Life» КСЖ» АҚ</t>
  </si>
  <si>
    <t>GRI 2-27 бойынша 2025 жылға арналған деректер компаниялар тобы бойынша</t>
  </si>
  <si>
    <t>Клиенттермен және өнім берушілермен өзара іс-қимыл</t>
  </si>
  <si>
    <t>Клиенттің типі бойынша бөлуде кредиттік портфельдің (бөлшек, ШОБ және ірі бизнес) арту серпіні</t>
  </si>
  <si>
    <t xml:space="preserve">Кредиттік портфельдің көлемі </t>
  </si>
  <si>
    <t xml:space="preserve">Өзгеріс </t>
  </si>
  <si>
    <t>д/ж</t>
  </si>
  <si>
    <t>Сегмент – Бөлшек бизнес</t>
  </si>
  <si>
    <t>Сегмент көлемі – Бөлшек бизнес</t>
  </si>
  <si>
    <t xml:space="preserve">Сегмент – Шағын/Орта бизнес </t>
  </si>
  <si>
    <t>Сегмент көлемі – Шағын/Орта бизнес</t>
  </si>
  <si>
    <t>Сегмент – Ірі бизнес</t>
  </si>
  <si>
    <t>Сегмент көлемі – Ірі бизнес</t>
  </si>
  <si>
    <t>Банктің жалпы несиелік портфеліндегі Корпоративтік бизнес пен ШОБ-тің үлесі</t>
  </si>
  <si>
    <t>Корпоративтік бизнес</t>
  </si>
  <si>
    <t>ШОБ</t>
  </si>
  <si>
    <t>Жалпы несиелік портфель</t>
  </si>
  <si>
    <t>Банктің жалпы несиелік портфеліндегі Корпоративтік бизнес пен КӨБ-тің үлесі</t>
  </si>
  <si>
    <t>Шағын және орта бизнес (ШОБ) сегменті бойынша көрсеткіштер</t>
  </si>
  <si>
    <t>ШОБ бойынша несие портфелінің қозғалысы (брутто)</t>
  </si>
  <si>
    <t xml:space="preserve">Кредит берілетін ШОБ клиенттерінің саны </t>
  </si>
  <si>
    <t>ШОБ клиенттерінің АШ-дағы және депозиттегі қаражатының қозғалысы</t>
  </si>
  <si>
    <t xml:space="preserve">«Кепілсіз дамушы бизнес» портфелі </t>
  </si>
  <si>
    <t xml:space="preserve">Банк клиенттерінің дербес деректерінің жылыстау, ұрлану немесе жоғалу фактілерін растайтын шағымдар немесе оқыс оқиғалар </t>
  </si>
  <si>
    <t xml:space="preserve">Тіркелген шағымдар мен оқыс оқиғалар саны </t>
  </si>
  <si>
    <t xml:space="preserve">Резиденттер мен бейрезиденттер бойынша өнім берушілермен жасалған шарттардың сомасы </t>
  </si>
  <si>
    <t xml:space="preserve">Шарттардың жалпы сомасы </t>
  </si>
  <si>
    <t>Резиденттер</t>
  </si>
  <si>
    <t>Бейрезиденттер</t>
  </si>
  <si>
    <t xml:space="preserve">Жергілікті өнім берушілерден сатып алу үлесі </t>
  </si>
  <si>
    <t>Жалпы сатып алу көлеміндегі жергілікті өнім берушілерден сатып алу мөлшері</t>
  </si>
  <si>
    <t xml:space="preserve">Шарттардың жалпы сомасынан үздік 10 өнім берушінің үлесі </t>
  </si>
  <si>
    <t xml:space="preserve">Үздік 10 өнім берушінің жалпы үлесі </t>
  </si>
  <si>
    <t xml:space="preserve">Клиенттердің қанағаттанушылығы – Бөлшек бизнес </t>
  </si>
  <si>
    <t>наурыз 2023</t>
  </si>
  <si>
    <t>қараша 2023</t>
  </si>
  <si>
    <t>маусым 2024</t>
  </si>
  <si>
    <t>қараша 2024</t>
  </si>
  <si>
    <t>маусым 2025</t>
  </si>
  <si>
    <t>қараша 2025</t>
  </si>
  <si>
    <t>Клиенттердің қанағаттанушылығы индексі (Customer Satisfaction Index)</t>
  </si>
  <si>
    <t>Тұтынушылар адалдығы индексі (Net Promoter Score)</t>
  </si>
  <si>
    <t>Клиенттердің қанағаттанушылығы – Жаппай бизнес (ШОБ, Корпоративтік бизнесті және т.б. қоса алғанда)</t>
  </si>
  <si>
    <t>Клиенттердің қанағаттанушылығы индексі (Customer Satisfaction Index), орташа баға</t>
  </si>
  <si>
    <t>Voice of Customer (VOC) бағалау</t>
  </si>
  <si>
    <t>Бағалау</t>
  </si>
  <si>
    <t>Бөлшек бизнес</t>
  </si>
  <si>
    <t>Шағын/Орта бизнес</t>
  </si>
  <si>
    <t>Сұраныстар саны</t>
  </si>
  <si>
    <t>Бағалар саны</t>
  </si>
  <si>
    <t>Жауап беру үлесі (RR)</t>
  </si>
  <si>
    <t>Энергия тұтыну және энергия тиімділігі</t>
  </si>
  <si>
    <t xml:space="preserve">Энергия ресурстарын пайдалану жөніндегі жиынтық ақпарат  </t>
  </si>
  <si>
    <t>Электр энергиясы</t>
  </si>
  <si>
    <t>сағ. МВт</t>
  </si>
  <si>
    <t>Жылу энергиясы</t>
  </si>
  <si>
    <t>Дизель отыны</t>
  </si>
  <si>
    <t>Жиынтығы</t>
  </si>
  <si>
    <t xml:space="preserve">Көрсеткіштер Банктің меншігіндегі объектілер шегінде көрсетілген </t>
  </si>
  <si>
    <t>Тұтыну</t>
  </si>
  <si>
    <t>оның ішінде ЖЭК-тен</t>
  </si>
  <si>
    <t>Энергия сыйымдылығы</t>
  </si>
  <si>
    <t xml:space="preserve">Электр энергиясын тұтынудың үлестік көрсеткіші </t>
  </si>
  <si>
    <t>сағ. кВт/м2</t>
  </si>
  <si>
    <t>Жылу энергиясын тұтынудың үлестік көрсеткіші</t>
  </si>
  <si>
    <t>Гкал/м2</t>
  </si>
  <si>
    <t>Арақатынасты есептеу үшін бөлім ретінде Банктің меншігіндегі ғимараттардың жылытылатын ауданы таңдалды.</t>
  </si>
  <si>
    <t>Қоршаған ортаны қорғау</t>
  </si>
  <si>
    <t xml:space="preserve">Су тұтыну </t>
  </si>
  <si>
    <t xml:space="preserve">Алынатын судың жалпы мөлшері </t>
  </si>
  <si>
    <t xml:space="preserve">мың мᶾ </t>
  </si>
  <si>
    <t>Суды тұтынудың жалпы мөлшері</t>
  </si>
  <si>
    <t xml:space="preserve">Су бұрудың жалпы саны </t>
  </si>
  <si>
    <t>Көрсеткіштер Банктің меншігіндегі ғимараттар шегінде көрсетілген</t>
  </si>
  <si>
    <t xml:space="preserve">Қалдықты басқару </t>
  </si>
  <si>
    <t>Бір жылдағы түзіліс, соның ішінде:</t>
  </si>
  <si>
    <t>тонна</t>
  </si>
  <si>
    <t>Қауіпті емес қалдық</t>
  </si>
  <si>
    <t>Қауіпті қалдық</t>
  </si>
  <si>
    <t>Есеп жүргізілмеген</t>
  </si>
  <si>
    <t xml:space="preserve">Бір жылда кәдеге жаратылған қалдық*, соның ішінде: </t>
  </si>
  <si>
    <t xml:space="preserve">Қауіпті қалдық </t>
  </si>
  <si>
    <t>қалдық оларды мамандандырылған мердігерге беру арқылы кәдеге жаратылады</t>
  </si>
  <si>
    <t xml:space="preserve">* Жасыл офис жобасы аясында кәдеге жарату </t>
  </si>
  <si>
    <t>Климаттық әсерді азайту</t>
  </si>
  <si>
    <t>Парниктік газдардың жалпы шығарындысы</t>
  </si>
  <si>
    <t>Парниктік газдардың тікелей шығарындысы (1-қамту)</t>
  </si>
  <si>
    <t>тонна CO₂ – экв.</t>
  </si>
  <si>
    <t>Парниктік газдардың жанама энергетикалық шығарындысы (2-қамту)</t>
  </si>
  <si>
    <t>Мына санаттарды қоса алғанда, өзге де жанама шығарынды (3-қамту):</t>
  </si>
  <si>
    <t>Тізбектің жоғары жағындағы шығарынды (Upstream)</t>
  </si>
  <si>
    <t>Тізбектің төменгі жағындағы шығарынды (Downstream)</t>
  </si>
  <si>
    <t>млн тонна CO₂ – экв.</t>
  </si>
  <si>
    <t>1 және 2 Охват шеңберіндегі шығарындылар көрсеткіштері Банктің меншігіндегі нысандар шеңберінде есептелген. 2 Охват бойынша есеп аймақтық бағалау әдістемесі негізінде жүргізілді.</t>
  </si>
  <si>
    <t>2022 және 2023 жылдары 2-қамту бойынша есеп аумақтық (local-based) әдіспен жүргізілген болатын.
2024, 2025 жылы парниктік газдар шығарындыларының қорытынды бағасы I-REC сертификаттарын сатып алуды ескере отырып, нарықтық әдіс (market-based) бойынша есептелді.
Ел бойынша residual mix бойынша ресми деректердің болмауына байланысты, market-based әдісімен есептеу кезінде қолжетімді аймақтық шығарындылар коэффициенттері қолданылды.</t>
  </si>
  <si>
    <t>location и market base бөлу, тек 2-ауқымға ғана қолданылады</t>
  </si>
  <si>
    <t>Парниктік газдар шығарындылары бойынша жыл сайынғы мақсаттар</t>
  </si>
  <si>
    <t>304,56 (орындалды)</t>
  </si>
  <si>
    <t>7 856,52 (орындалды)</t>
  </si>
  <si>
    <t>7 357 (орындалды)</t>
  </si>
  <si>
    <t>Мына санаттарды қоса алғанда, өзге де жанама шығарынды (3-қамту)</t>
  </si>
  <si>
    <t>5,46 (орындалды)</t>
  </si>
  <si>
    <t>5,1  (орындалды)</t>
  </si>
  <si>
    <t>2024 жылға мақсат – әрбір Охват бойынша 6%-ға қысқарту.</t>
  </si>
  <si>
    <t>3-қамту (Upstream) бойынша басқа да жанама шығарынды</t>
  </si>
  <si>
    <t>Мына санаттарды қоса алғанда, 3-қамту (Upstream)  бойынша басқа да жанама шығарынды:</t>
  </si>
  <si>
    <t xml:space="preserve">Сатып алынатын тауарлар мен қызметтер </t>
  </si>
  <si>
    <t>Негізгі құралдар</t>
  </si>
  <si>
    <t xml:space="preserve">Отын мен энергияға байланысты операциялар </t>
  </si>
  <si>
    <t>Тасымалдау және бөлу</t>
  </si>
  <si>
    <t xml:space="preserve">Қызмет нәтижесінде пайда болған қалдықтар </t>
  </si>
  <si>
    <t>Іскерлік сапарлар</t>
  </si>
  <si>
    <t>Қызметкерлерді ауыстыру</t>
  </si>
  <si>
    <t>Жалға алынған автомобильдер</t>
  </si>
  <si>
    <t>Жалға алынған үй-жайлар</t>
  </si>
  <si>
    <t xml:space="preserve">Парниктік газдардың үлестік шығарындысы </t>
  </si>
  <si>
    <t>Парниктік газдардың үлестік шығарындысы</t>
  </si>
  <si>
    <t>тонна CO₂  – экв./адам</t>
  </si>
  <si>
    <t>Қызметкерлер бірлігіне келтірілген 1-қамту және 2-қамту бойынша парниктік газдар шығарындысының үлестік мәні</t>
  </si>
  <si>
    <t>3-қамту бойынша басқа қаржыландырылған жанама шығарындылар (Downstream)</t>
  </si>
  <si>
    <t>Абсолютті жалпы қаржыландырылатын шығарынды</t>
  </si>
  <si>
    <t>Корпоративтік портфельді қамту</t>
  </si>
  <si>
    <t>Портфельдің көміртекті қарқындылығының коэффициенті</t>
  </si>
  <si>
    <t>3-қамту (Downstream) бойынша, оның ішінде секторлар бөлінісінде өзге де қаржыландырылатын жанама шығарынды</t>
  </si>
  <si>
    <t>млн тонна CO₂-экв.</t>
  </si>
  <si>
    <t>тонна CO₂-экв/ млн KZT</t>
  </si>
  <si>
    <t>Ауыл шаруашылығы</t>
  </si>
  <si>
    <t>Өндіріс</t>
  </si>
  <si>
    <t>Қалған секторлар</t>
  </si>
  <si>
    <t>3-қамту (Downstream) бойынша басқа қаржыландырылатын жанама шығарындыны есептеу үшін Банк Парниктік газдар жөніндегі хаттама (GHG Protocol) аясында PCAF (Partnership for Carbon Accounting Financials) стандартын пайдаланады.  2025 жылы бағалаудың қысқаруы негізінен инвестициялық портфельдің қысқаруына емес, есептеу әдістемесін нақтылауға байланысты:
- Қаржыландырылатын көміртекті көп қажет ететін жобалар үшін салалық коэффициенттердің орнына нақты жоба деректері мен шығарындылар деректері пайдаланылады. Нәтижелерге электр энергетикасы, мұнай және газ өндіру, металл кенін өндіру, бағалы металдар мен құрылыс материалдарын өндіру салаларындағы жобаларды бағалауды нақтылау үлкен әсер етті.
- Қазақстан Республикасының ЕТЖ қатысушылары үшін есептеулерде парниктік газдар шығарындыларына нақты квоталар бойынша деректер пайдаланылды.
- Бағалау нөлдік тікелей CO₂ шығарындылары бар жаңартылатын энергия жобаларын қамтиды.
- Клиенттердің қаржылық емес есептілігі болған жағдайда, парниктік газдар шығарындыларын бағалау үшін есепте ашылған нақты деректер пайдаланылды.
Бағалау әдістемесіне және пайдаланылған деректер көздеріне енгізілген барлық өзгерістер ПҚҚ және ЖЖҚ хаттамасының талаптары мен ұсыныстары шеңберінде жүзеге асырылды және қаржыландырылатын шығарындыларды бағалаудың дәлдігін арттыруға бағытталған.</t>
  </si>
  <si>
    <t>* Өңдеуші салалардың тізімі 2024 жылдан бастап 10-32 қызмет түрлерін (24-ін қоспағанда) қамту үшін кеңейтілді.</t>
  </si>
  <si>
    <t>3-Қамту (Downstream) бойынша 15-санаттағы қаржыландырылатын басқа жанама шығарындылардың бизнес-сегменттер бөлінісіндегі құрылымы</t>
  </si>
  <si>
    <t>Қаржыландырылатын абсолюттік жалпы шығарындылар</t>
  </si>
  <si>
    <t>Корпоративтік портфельді қамту деңгейі</t>
  </si>
  <si>
    <t>Портфельдің көміртек сыйымдылығының коэффициенті</t>
  </si>
  <si>
    <t>3-Қамту (Downstream) бойынша өзге жанама қаржыландырылатын шығарындылар, оның ішінде бизнес-сегменттер бөлінісінде</t>
  </si>
  <si>
    <t>Корпоративтік қаржыландыру</t>
  </si>
  <si>
    <t>ШОБ-ты (шағын және орта бизнесті) кредиттеу</t>
  </si>
  <si>
    <t>Қолданыстағы ESG өнімдері мен қызметтері туралы деректер (тиісті қызмет түрлері үшін)</t>
  </si>
  <si>
    <t>Корпоративтік кредит беру:</t>
  </si>
  <si>
    <t>Тұрақты қаржыландырудың жалпы құны*</t>
  </si>
  <si>
    <t>Корпоративтік кредит берудің жалпы құны</t>
  </si>
  <si>
    <t>Жалпы құндағы тұрақты қаржыландыру үлесі</t>
  </si>
  <si>
    <t>Тұтынушылық кредит беру:</t>
  </si>
  <si>
    <t>Тұрақты кредиттер және ипотека**</t>
  </si>
  <si>
    <t>Тұтынушылық және ипотекалық кредит берудің жалпы құны</t>
  </si>
  <si>
    <t>ШОК (шағын және орта кәсіпорындарға) кредит беру:</t>
  </si>
  <si>
    <t>Тұрақты кредиттер ***</t>
  </si>
  <si>
    <t>ШОК кредит берудің жалпы құны</t>
  </si>
  <si>
    <t>* 2023 жыл бойынша жаңартылатын энергия көздері (жел электр станциялары), энергия тиімділігі және қағазды қайта өңдеу салаларындағы корпоративтік «жасыл» кредиттер туралы деректер келтірілген (ЭҚЖЖ және жобалық құжаттама негізінде таңбаланған, Қазақстан Республикасының ұлттық таксономиясына сәйкестігі верификацияланған).</t>
  </si>
  <si>
    <t>**  Төмен көміртекті автомобильдерді сатып алуға берілген тұтынушылық автокредиттер бойынша деректер келтірілген.</t>
  </si>
  <si>
    <t>*** ШОБ қарыз алушыларына энергия тиімділігі, қалдықтарды кәдеге жарату салаларында берілген «жасыл» кредиттер, сондай-ақ Банк пен Еуропалық қайта құру және даму банкі (ЕҚДБ) бірлесіп іске асырған GEFF бағдарламасы шеңберінде берілген кредиттер туралы деректер келтірілген (ЭҚЖЖ және жобалық құжаттама негізінде таңбаланған, Қазақстан Республикасының ұлттық таксономиясына сәйкестігі верификацияланған). 2024 жылдан бастап ЭҚЖЖ және жобалық құжаттама негізінде таңбаланған, Қазақстан Республикасының ұлттық таксономиясына сәйкестігі верификацияланған «жасыл» кредиттер туралы деректер (GEFF бағдарламасы жобаларын қоса алғанда) келтірілген.</t>
  </si>
  <si>
    <t>GEFF - Еуропалық қайта құру және даму банкінің (ЕҚДБ) «жасыл» экономиканы қаржыландыру бағдарламасы.</t>
  </si>
  <si>
    <t>Климаттық әсерді азайту бойынша мақсаттар мен ілгерілеу: Scope 1, Scope 2, Scope 3</t>
  </si>
  <si>
    <t>Мақсат</t>
  </si>
  <si>
    <t>Негізгі  (2023) жылдағы мән</t>
  </si>
  <si>
    <t>2030 жылға арналған мақсатты көрсеткіш</t>
  </si>
  <si>
    <t>мың тонна CO₂ – экв.</t>
  </si>
  <si>
    <t>Климаттық әсерді азайту бойынша мақсаттар мен ілгерілеу: Sustainable Finance</t>
  </si>
  <si>
    <t>Негізгі (2023) жылдағы мән</t>
  </si>
  <si>
    <t>2024 жылға арналған мақсатты көрсеткіш</t>
  </si>
  <si>
    <t>2025 жылға арналған мақсатты көрсеткіш</t>
  </si>
  <si>
    <t>100 (орындалды)</t>
  </si>
  <si>
    <t>120 (орындалды)</t>
  </si>
  <si>
    <t>Климаттың өзгеруі саласындағы ТНК</t>
  </si>
  <si>
    <t xml:space="preserve"> Басқару деңгейі</t>
  </si>
  <si>
    <t>Ынталандыру түрі</t>
  </si>
  <si>
    <t>ХҚЕС S1 және S2 талаптарын ескере отырып, конгломерат шекарасында тұрақты даму туралы есепті дайындау.</t>
  </si>
  <si>
    <t>Бірінші Вице-президент</t>
  </si>
  <si>
    <t>Материалдық</t>
  </si>
  <si>
    <t>2025 жылдың соңындағы жағдай бойынша Банктің корпоративтік портфеліндегі «жасыл» қаржыландыру портфелінің жалпы көлемі.</t>
  </si>
  <si>
    <t xml:space="preserve">Вице-президент </t>
  </si>
  <si>
    <t>2024 жылғы базалық көрсеткішпен салыстырғанда 2025 жылдың қорытындысы бойынша Scope 1 және Scope 2 (портфельдік емес шығарындылар) шығарындыларын кемінде 4%-ға төмендету.</t>
  </si>
  <si>
    <t>Климаттық стресс-тестілеу. Өтпелі тәуекелді бағалау нәтижелері.</t>
  </si>
  <si>
    <t>Фактілік мән (01.10.2025)</t>
  </si>
  <si>
    <t>"Below 2°C" (2030) сценарийі</t>
  </si>
  <si>
    <t xml:space="preserve"> "Current policies"  сценарийі (2030)</t>
  </si>
  <si>
    <t xml:space="preserve"> "Below 2°C" сценарийі</t>
  </si>
  <si>
    <t xml:space="preserve"> "Current policies" (2050) сценарийі</t>
  </si>
  <si>
    <t>Ағымдағы резервтер қалдығы, мың теңге</t>
  </si>
  <si>
    <t>Резервтердің өсуі</t>
  </si>
  <si>
    <t>Қосымша резервтерді қалыптастыру</t>
  </si>
  <si>
    <t>Негізгі капиталдың жеткіліктілік коэффициенті (k1)</t>
  </si>
  <si>
    <t>Бірінші деңгейлі капиталдың жеткіліктілік коэффициенті (k1-2)</t>
  </si>
  <si>
    <t>Меншікті капиталдың жеткіліктілік коэффициенті (k2)</t>
  </si>
  <si>
    <t>Өтпелі тәуекелді бағалау үшін пайдаланылған сценарийлер:
«Below 2°C»: Позитивті климаттық сценарий. Париж келісімінің мақсаттарына сәйкес келетін, төмен көміртекті экономикаға неғұрлым қатаң және жедел өтуді модельдейді. Бұл, әсіресе корпоративтік сегментте, кредиттік тәуекелдің айқын өсуіне әкеледі және банктің қаржылық көрсеткіштеріне, соның ішінде 2050 жылға дейінгі ұзақ мерзімді перспективада, елеулі қысым көрсетеді.
«Current policies»: Негативті климаттық сценарий. Қолданыстағы климаттық саясаттың және қабылданған мемлекеттік міндеттемелердің сақталуын болжайды. Бұл экономикалық және қаржы секторына климаттық тәуекелдердің неғұрлым біртіндеп, бірақ ұзаққа созылатын әсерін тудырады. Бұл сценарийде активтердің сапасы мен капиталға түсетін қысым қалыпты деңгейде болып, біртіндеп жиналады.
Өтпелі тәуекел бойынша стресс-тестілеу нәтижелері бойынша келесі көрсеткіштерге болжам жасалған:
Дефолт ықтималдығы (PD PIT, %) сценарийлер бойынша 2030 және 2050 жылдарға;
Сценарийлер бойынша провизиялардың ағымдағы қалдығы 2030 және 2050 жылдарға.</t>
  </si>
  <si>
    <t>Климаттық стресс-тестілеу. Физикалық тәуекелді бағалау нәтижелері</t>
  </si>
  <si>
    <t>«Жоғары тәуекел» санатындағы қарыздар*</t>
  </si>
  <si>
    <t>Қарыздар сомасы, млрд теңге</t>
  </si>
  <si>
    <t>Кепілдік құны (Банктің соңғы бағалауы бойынша), млрд теңге</t>
  </si>
  <si>
    <t>Ағымдағы LTV</t>
  </si>
  <si>
    <t>Кепіл құны 25% төмендегендегі LTV</t>
  </si>
  <si>
    <t>Кепіл құны 50% төмендегендегі LTV</t>
  </si>
  <si>
    <t>*Representative Concentration Pathways (RCP) 8.5 сценарийі бойынша бағалау келтірілген — бұл 2050 жылға дейін «business as usual» траекториясы сақталатын, парниктік газдар шығарындыларының жоғары деңгейлі сценарийі, өзен тасқындары мен табиғи өрттер тәуекелі бойынша.</t>
  </si>
  <si>
    <t>2025 жыл бойынша Топ деңгейіндегі парниктік газдардың жалпы шығарындылары</t>
  </si>
  <si>
    <t>Парниктік газдардың тікелей шығарындылары (1-Қамту)</t>
  </si>
  <si>
    <t xml:space="preserve"> тонна CO₂ – экв.</t>
  </si>
  <si>
    <t>Парниктік газдардың жанама шығарындылары (2-Қамту)</t>
  </si>
  <si>
    <t>*Осы жерде және бұдан әрі 30/06/2026 жылғы жағдай бойынша деректер Акционерлердің жалпы жиналысының 2026 жылғы 18 наурыздағы шешімімен бекітілген Директорлар кеңесінің құрамындағы өзгерістер ескеріле отырып, анықтамалық форматта берілген.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</si>
</sst>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00_);_(* \(#,##0.00\);_(* &quot;-&quot;??_);_(@_)"/>
    <numFmt numFmtId="165" formatCode="_(* #,##0_);_(* \(#,##0\);_(* &quot;-&quot;??_);_(@_)"/>
    <numFmt numFmtId="166" formatCode="0.0%"/>
    <numFmt numFmtId="167" formatCode="0.0"/>
    <numFmt numFmtId="168" formatCode="#\ ##0"/>
    <numFmt numFmtId="169" formatCode="_(* #,##0.0_);_(* \(#,##0.0\);_(* &quot;-&quot;??_);_(@_)"/>
    <numFmt numFmtId="170" formatCode="#,##0.0"/>
    <numFmt numFmtId="171" formatCode="_-* #,##0_-;\-* #,##0_-;_-* &quot;-&quot;??_-;_-@_-"/>
    <numFmt numFmtId="172" formatCode="#.###"/>
    <numFmt numFmtId="173" formatCode="_-* #,##0.0_-;\-* #,##0.0_-;_-* &quot;-&quot;??_-;_-@_-"/>
    <numFmt numFmtId="174" formatCode="0.0000"/>
    <numFmt numFmtId="175" formatCode="_-* #,##0.00\ _₸_-;\-* #,##0.00\ _₸_-;_-* &quot;-&quot;??\ _₸_-;_-@_-"/>
    <numFmt numFmtId="176" formatCode="_(* #,##0.00_);_(* \(#,##0.00\);_(* \-??_);_(@_)"/>
    <numFmt numFmtId="177" formatCode="_-* #,##0.0000_-;\-* #,##0.0000_-;_-* &quot;-&quot;??_-;_-@_-"/>
    <numFmt numFmtId="178" formatCode="#.##"/>
  </numFmts>
  <fonts count="7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name val="Calibri"/>
      <family val="2"/>
      <charset val="204"/>
      <scheme val="minor"/>
    </font>
    <font>
      <b/>
      <sz val="11"/>
      <name val="Calibri"/>
      <family val="2"/>
      <charset val="204"/>
      <scheme val="minor"/>
    </font>
    <font>
      <b/>
      <i/>
      <sz val="11"/>
      <name val="Calibri"/>
      <family val="2"/>
      <charset val="204"/>
      <scheme val="minor"/>
    </font>
    <font>
      <i/>
      <sz val="11"/>
      <name val="Calibri"/>
      <family val="2"/>
      <charset val="204"/>
      <scheme val="minor"/>
    </font>
    <font>
      <b/>
      <sz val="14"/>
      <name val="Calibri"/>
      <family val="2"/>
      <charset val="204"/>
      <scheme val="minor"/>
    </font>
    <font>
      <sz val="10"/>
      <name val="Calibri"/>
      <family val="2"/>
      <charset val="204"/>
      <scheme val="minor"/>
    </font>
    <font>
      <sz val="10"/>
      <name val="Verdana"/>
      <family val="2"/>
    </font>
    <font>
      <i/>
      <sz val="10"/>
      <name val="Calibri"/>
      <family val="2"/>
      <charset val="204"/>
      <scheme val="minor"/>
    </font>
    <font>
      <i/>
      <sz val="11"/>
      <color theme="0"/>
      <name val="Calibri"/>
      <family val="2"/>
      <charset val="204"/>
      <scheme val="minor"/>
    </font>
    <font>
      <i/>
      <sz val="11"/>
      <color theme="1"/>
      <name val="Calibri"/>
      <family val="2"/>
      <charset val="204"/>
      <scheme val="minor"/>
    </font>
    <font>
      <sz val="11"/>
      <name val="Calibri"/>
      <family val="2"/>
      <scheme val="minor"/>
    </font>
    <font>
      <b/>
      <i/>
      <sz val="11"/>
      <color theme="0"/>
      <name val="Calibri"/>
      <family val="2"/>
      <charset val="204"/>
      <scheme val="minor"/>
    </font>
    <font>
      <sz val="11"/>
      <color rgb="FF000000"/>
      <name val="Calibri"/>
      <family val="2"/>
      <charset val="204"/>
      <scheme val="minor"/>
    </font>
    <font>
      <i/>
      <sz val="11"/>
      <color rgb="FF000000"/>
      <name val="Calibri"/>
      <family val="2"/>
      <charset val="204"/>
      <scheme val="minor"/>
    </font>
    <font>
      <sz val="11"/>
      <color rgb="FF2E2E38"/>
      <name val="Calibri"/>
      <family val="2"/>
      <charset val="204"/>
      <scheme val="minor"/>
    </font>
    <font>
      <b/>
      <sz val="11"/>
      <color rgb="FF000000"/>
      <name val="Calibri"/>
      <family val="2"/>
      <charset val="204"/>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b/>
      <sz val="11"/>
      <color theme="0"/>
      <name val="Calibri"/>
      <family val="2"/>
      <scheme val="minor"/>
    </font>
    <font>
      <i/>
      <sz val="11"/>
      <color theme="0"/>
      <name val="Calibri"/>
      <family val="2"/>
      <scheme val="minor"/>
    </font>
    <font>
      <i/>
      <sz val="9"/>
      <color rgb="FF000000"/>
      <name val="Calibri"/>
      <family val="2"/>
      <charset val="204"/>
      <scheme val="minor"/>
    </font>
    <font>
      <b/>
      <sz val="11"/>
      <color theme="1"/>
      <name val="Calibri"/>
      <family val="2"/>
      <scheme val="minor"/>
    </font>
    <font>
      <i/>
      <sz val="9"/>
      <name val="Calibri"/>
      <family val="2"/>
      <charset val="204"/>
      <scheme val="minor"/>
    </font>
    <font>
      <i/>
      <sz val="11"/>
      <color theme="1"/>
      <name val="Calibri"/>
      <family val="2"/>
      <scheme val="minor"/>
    </font>
    <font>
      <b/>
      <sz val="10"/>
      <color rgb="FF000000"/>
      <name val="Arial"/>
      <family val="2"/>
      <charset val="204"/>
    </font>
    <font>
      <sz val="10"/>
      <color rgb="FF000000"/>
      <name val="Arial"/>
      <family val="2"/>
      <charset val="204"/>
    </font>
    <font>
      <b/>
      <i/>
      <sz val="11"/>
      <color theme="1"/>
      <name val="Calibri"/>
      <family val="2"/>
      <charset val="204"/>
      <scheme val="minor"/>
    </font>
    <font>
      <i/>
      <sz val="11"/>
      <color rgb="FF2E2E38"/>
      <name val="Calibri"/>
      <family val="2"/>
      <charset val="204"/>
      <scheme val="minor"/>
    </font>
    <font>
      <sz val="11"/>
      <color rgb="FF000000"/>
      <name val="Calibri"/>
      <family val="2"/>
      <scheme val="minor"/>
    </font>
    <font>
      <i/>
      <sz val="11"/>
      <color rgb="FFFF0000"/>
      <name val="Calibri"/>
      <family val="2"/>
      <scheme val="minor"/>
    </font>
    <font>
      <b/>
      <i/>
      <sz val="11"/>
      <color rgb="FFFF0000"/>
      <name val="Calibri"/>
      <family val="2"/>
      <scheme val="minor"/>
    </font>
    <font>
      <b/>
      <i/>
      <sz val="11"/>
      <color theme="1"/>
      <name val="Calibri"/>
      <family val="2"/>
      <scheme val="minor"/>
    </font>
    <font>
      <i/>
      <sz val="10"/>
      <color theme="1"/>
      <name val="Calibri"/>
      <family val="2"/>
      <charset val="204"/>
      <scheme val="minor"/>
    </font>
    <font>
      <b/>
      <i/>
      <sz val="11"/>
      <color rgb="FFFF0000"/>
      <name val="Calibri"/>
      <family val="2"/>
      <charset val="204"/>
      <scheme val="minor"/>
    </font>
    <font>
      <i/>
      <sz val="11"/>
      <color rgb="FFFF0000"/>
      <name val="Calibri"/>
      <family val="2"/>
      <charset val="204"/>
      <scheme val="minor"/>
    </font>
    <font>
      <b/>
      <sz val="11"/>
      <color rgb="FFFFFFFF"/>
      <name val="Calibri"/>
      <family val="2"/>
      <charset val="204"/>
      <scheme val="minor"/>
    </font>
    <font>
      <i/>
      <sz val="11"/>
      <color rgb="FFFFFFFF"/>
      <name val="Calibri"/>
      <family val="2"/>
      <charset val="204"/>
      <scheme val="minor"/>
    </font>
    <font>
      <sz val="12"/>
      <color theme="1"/>
      <name val="Calibri"/>
      <family val="2"/>
      <scheme val="minor"/>
    </font>
    <font>
      <sz val="8"/>
      <name val="Calibri"/>
      <family val="2"/>
      <scheme val="minor"/>
    </font>
    <font>
      <i/>
      <sz val="8"/>
      <color theme="1"/>
      <name val="Calibri"/>
      <family val="2"/>
      <charset val="204"/>
      <scheme val="minor"/>
    </font>
    <font>
      <i/>
      <vertAlign val="superscript"/>
      <sz val="11"/>
      <color theme="1"/>
      <name val="Calibri"/>
      <family val="2"/>
      <charset val="204"/>
      <scheme val="minor"/>
    </font>
    <font>
      <i/>
      <sz val="8"/>
      <color rgb="FF000000"/>
      <name val="Calibri"/>
      <family val="2"/>
      <charset val="204"/>
      <scheme val="minor"/>
    </font>
    <font>
      <b/>
      <sz val="10"/>
      <color theme="0"/>
      <name val="Calibri"/>
      <family val="2"/>
      <scheme val="minor"/>
    </font>
    <font>
      <b/>
      <sz val="12"/>
      <color theme="0"/>
      <name val="Calibri"/>
      <family val="2"/>
      <scheme val="minor"/>
    </font>
    <font>
      <b/>
      <i/>
      <sz val="10"/>
      <color theme="0"/>
      <name val="Calibri"/>
      <family val="2"/>
      <scheme val="minor"/>
    </font>
    <font>
      <sz val="10"/>
      <color theme="1"/>
      <name val="Calibri"/>
      <family val="2"/>
      <scheme val="minor"/>
    </font>
    <font>
      <sz val="11"/>
      <color theme="1"/>
      <name val="Arial"/>
      <family val="2"/>
      <charset val="204"/>
    </font>
    <font>
      <sz val="11"/>
      <color theme="1"/>
      <name val="Calibri"/>
      <family val="2"/>
      <charset val="1"/>
    </font>
    <font>
      <sz val="9"/>
      <color rgb="FFFFFFFF"/>
      <name val="Segoe UI"/>
      <family val="2"/>
      <charset val="204"/>
    </font>
    <font>
      <sz val="8"/>
      <color theme="1"/>
      <name val="EYInterstate Light"/>
    </font>
    <font>
      <sz val="10"/>
      <color rgb="FF2E2E38"/>
      <name val="Calibri"/>
      <family val="2"/>
      <charset val="204"/>
      <scheme val="minor"/>
    </font>
    <font>
      <sz val="10"/>
      <color rgb="FF000000"/>
      <name val="Calibri"/>
      <family val="2"/>
      <charset val="204"/>
      <scheme val="minor"/>
    </font>
    <font>
      <sz val="8"/>
      <color rgb="FF2E2E38"/>
      <name val="Calibri"/>
      <family val="2"/>
      <charset val="204"/>
      <scheme val="minor"/>
    </font>
    <font>
      <b/>
      <sz val="10"/>
      <color theme="0"/>
      <name val="Calibri"/>
      <family val="2"/>
      <charset val="204"/>
      <scheme val="minor"/>
    </font>
    <font>
      <sz val="8"/>
      <name val="Calibri"/>
      <family val="2"/>
      <charset val="204"/>
      <scheme val="minor"/>
    </font>
    <font>
      <sz val="8"/>
      <color theme="1"/>
      <name val="Calibri"/>
      <family val="2"/>
      <scheme val="minor"/>
    </font>
    <font>
      <sz val="8"/>
      <color rgb="FF000000"/>
      <name val="Calibri"/>
      <family val="2"/>
      <charset val="204"/>
      <scheme val="minor"/>
    </font>
    <font>
      <sz val="11"/>
      <name val="Aptos Narrow"/>
      <family val="2"/>
    </font>
    <font>
      <i/>
      <sz val="9"/>
      <color theme="1"/>
      <name val="Calibri"/>
      <family val="2"/>
      <charset val="204"/>
      <scheme val="minor"/>
    </font>
  </fonts>
  <fills count="9">
    <fill>
      <patternFill patternType="none"/>
    </fill>
    <fill>
      <patternFill patternType="gray125"/>
    </fill>
    <fill>
      <patternFill patternType="solid">
        <fgColor theme="0"/>
        <bgColor indexed="64"/>
      </patternFill>
    </fill>
    <fill>
      <patternFill patternType="solid">
        <fgColor rgb="FF5BBE89"/>
        <bgColor indexed="64"/>
      </patternFill>
    </fill>
    <fill>
      <patternFill patternType="solid">
        <fgColor rgb="FF18AD56"/>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0B050"/>
        <bgColor indexed="64"/>
      </patternFill>
    </fill>
    <fill>
      <patternFill patternType="solid">
        <fgColor rgb="FFFFFFFF"/>
        <bgColor indexed="64"/>
      </patternFill>
    </fill>
  </fills>
  <borders count="65">
    <border>
      <left/>
      <right/>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style="thin">
        <color theme="2"/>
      </bottom>
      <diagonal/>
    </border>
    <border>
      <left style="thin">
        <color theme="2"/>
      </left>
      <right/>
      <top/>
      <bottom/>
      <diagonal/>
    </border>
    <border>
      <left/>
      <right style="thin">
        <color theme="2"/>
      </right>
      <top style="thin">
        <color theme="2"/>
      </top>
      <bottom/>
      <diagonal/>
    </border>
    <border>
      <left/>
      <right/>
      <top/>
      <bottom style="thin">
        <color theme="2"/>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bottom style="thin">
        <color theme="0" tint="-0.14999847407452621"/>
      </bottom>
      <diagonal/>
    </border>
    <border>
      <left style="thin">
        <color theme="2"/>
      </left>
      <right/>
      <top style="thin">
        <color theme="2"/>
      </top>
      <bottom style="thin">
        <color theme="2"/>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diagonal/>
    </border>
    <border>
      <left style="thin">
        <color theme="0" tint="-0.14999847407452621"/>
      </left>
      <right/>
      <top style="thin">
        <color theme="0" tint="-0.14999847407452621"/>
      </top>
      <bottom style="thin">
        <color theme="0" tint="-0.14999847407452621"/>
      </bottom>
      <diagonal/>
    </border>
    <border>
      <left/>
      <right style="thin">
        <color theme="2"/>
      </right>
      <top/>
      <bottom/>
      <diagonal/>
    </border>
    <border>
      <left style="thin">
        <color rgb="FF18AD56"/>
      </left>
      <right/>
      <top style="thin">
        <color rgb="FF18AD56"/>
      </top>
      <bottom style="thin">
        <color rgb="FF18AD56"/>
      </bottom>
      <diagonal/>
    </border>
    <border>
      <left style="thin">
        <color rgb="FF5BBE89"/>
      </left>
      <right style="thin">
        <color rgb="FF5BBE89"/>
      </right>
      <top/>
      <bottom/>
      <diagonal/>
    </border>
    <border>
      <left style="thin">
        <color rgb="FF5BBE89"/>
      </left>
      <right/>
      <top/>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style="thin">
        <color rgb="FF5BBE89"/>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tint="-4.9989318521683403E-2"/>
      </left>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top style="thin">
        <color theme="2"/>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style="thin">
        <color rgb="FFD9D9D9"/>
      </left>
      <right/>
      <top style="thin">
        <color rgb="FFD9D9D9"/>
      </top>
      <bottom style="thin">
        <color rgb="FFD9D9D9"/>
      </bottom>
      <diagonal/>
    </border>
    <border>
      <left/>
      <right/>
      <top style="thin">
        <color rgb="FFD9D9D9"/>
      </top>
      <bottom style="thin">
        <color rgb="FFD9D9D9"/>
      </bottom>
      <diagonal/>
    </border>
    <border>
      <left style="thin">
        <color rgb="FFD9D9D9"/>
      </left>
      <right/>
      <top/>
      <bottom style="thin">
        <color rgb="FFD9D9D9"/>
      </bottom>
      <diagonal/>
    </border>
    <border>
      <left/>
      <right/>
      <top/>
      <bottom style="thin">
        <color rgb="FFD9D9D9"/>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right>
      <top/>
      <bottom style="thin">
        <color theme="2"/>
      </bottom>
      <diagonal/>
    </border>
    <border>
      <left/>
      <right/>
      <top/>
      <bottom style="thin">
        <color rgb="FF00B050"/>
      </bottom>
      <diagonal/>
    </border>
    <border>
      <left/>
      <right/>
      <top style="thin">
        <color rgb="FF00B050"/>
      </top>
      <bottom/>
      <diagonal/>
    </border>
    <border>
      <left/>
      <right style="thin">
        <color rgb="FF00B050"/>
      </right>
      <top/>
      <bottom/>
      <diagonal/>
    </border>
    <border>
      <left style="thin">
        <color rgb="FF00B050"/>
      </left>
      <right/>
      <top/>
      <bottom style="thin">
        <color rgb="FF00B050"/>
      </bottom>
      <diagonal/>
    </border>
    <border>
      <left/>
      <right style="thin">
        <color rgb="FF00B050"/>
      </right>
      <top/>
      <bottom style="thin">
        <color rgb="FF00B050"/>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bottom style="thin">
        <color rgb="FF00B050"/>
      </bottom>
      <diagonal/>
    </border>
    <border>
      <left/>
      <right style="thin">
        <color theme="0" tint="-0.14999847407452621"/>
      </right>
      <top style="thin">
        <color theme="0" tint="-0.14999847407452621"/>
      </top>
      <bottom style="thin">
        <color theme="0" tint="-0.14999847407452621"/>
      </bottom>
      <diagonal/>
    </border>
    <border>
      <left style="thin">
        <color rgb="FF00B050"/>
      </left>
      <right/>
      <top/>
      <bottom/>
      <diagonal/>
    </border>
    <border>
      <left style="thin">
        <color rgb="FF00B050"/>
      </left>
      <right style="thin">
        <color rgb="FF00B050"/>
      </right>
      <top style="thin">
        <color rgb="FF00B050"/>
      </top>
      <bottom style="thin">
        <color rgb="FF00B05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2" tint="-9.9978637043366805E-2"/>
      </left>
      <right/>
      <top style="thin">
        <color theme="2" tint="-9.9978637043366805E-2"/>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medium">
        <color rgb="FFD9D9D9"/>
      </left>
      <right style="medium">
        <color rgb="FFD9D9D9"/>
      </right>
      <top/>
      <bottom style="medium">
        <color rgb="FFD9D9D9"/>
      </bottom>
      <diagonal/>
    </border>
    <border>
      <left style="medium">
        <color rgb="FFE7E6E6"/>
      </left>
      <right style="medium">
        <color rgb="FFE7E6E6"/>
      </right>
      <top/>
      <bottom style="medium">
        <color rgb="FFE7E6E6"/>
      </bottom>
      <diagonal/>
    </border>
    <border>
      <left/>
      <right/>
      <top/>
      <bottom style="thin">
        <color theme="0" tint="-0.14999847407452621"/>
      </bottom>
      <diagonal/>
    </border>
  </borders>
  <cellStyleXfs count="11">
    <xf numFmtId="0" fontId="0" fillId="0" borderId="0"/>
    <xf numFmtId="9" fontId="11" fillId="0" borderId="0" applyFont="0" applyFill="0" applyBorder="0" applyAlignment="0" applyProtection="0"/>
    <xf numFmtId="0" fontId="21" fillId="0" borderId="0"/>
    <xf numFmtId="164" fontId="11" fillId="0" borderId="0" applyFont="0" applyFill="0" applyBorder="0" applyAlignment="0" applyProtection="0"/>
    <xf numFmtId="43" fontId="11" fillId="0" borderId="0" applyFont="0" applyFill="0" applyBorder="0" applyAlignment="0" applyProtection="0"/>
    <xf numFmtId="0" fontId="54" fillId="0" borderId="0"/>
    <xf numFmtId="175" fontId="11" fillId="0" borderId="0" applyFont="0" applyFill="0" applyBorder="0" applyAlignment="0" applyProtection="0"/>
    <xf numFmtId="0" fontId="6" fillId="0" borderId="0"/>
    <xf numFmtId="176" fontId="64" fillId="0" borderId="0" applyBorder="0" applyProtection="0"/>
    <xf numFmtId="0" fontId="64" fillId="0" borderId="0"/>
    <xf numFmtId="0" fontId="74" fillId="0" borderId="0"/>
  </cellStyleXfs>
  <cellXfs count="900">
    <xf numFmtId="0" fontId="0" fillId="0" borderId="0" xfId="0"/>
    <xf numFmtId="0" fontId="10" fillId="0" borderId="0" xfId="0" applyFont="1"/>
    <xf numFmtId="0" fontId="15" fillId="2" borderId="0" xfId="0" applyFont="1" applyFill="1"/>
    <xf numFmtId="0" fontId="16" fillId="2" borderId="0" xfId="0" applyFont="1" applyFill="1" applyAlignment="1">
      <alignment horizontal="center" vertical="center" wrapText="1"/>
    </xf>
    <xf numFmtId="0" fontId="17" fillId="2" borderId="0" xfId="0" applyFont="1" applyFill="1" applyAlignment="1">
      <alignment horizontal="center" vertical="center" wrapText="1"/>
    </xf>
    <xf numFmtId="0" fontId="15" fillId="2" borderId="0" xfId="0" applyFont="1" applyFill="1" applyAlignment="1">
      <alignment horizontal="center"/>
    </xf>
    <xf numFmtId="0" fontId="16" fillId="2" borderId="0" xfId="0" applyFont="1" applyFill="1" applyAlignment="1">
      <alignment horizontal="center" vertical="center"/>
    </xf>
    <xf numFmtId="0" fontId="18" fillId="2" borderId="0" xfId="0" applyFont="1" applyFill="1" applyAlignment="1">
      <alignment horizontal="center"/>
    </xf>
    <xf numFmtId="0" fontId="16" fillId="2" borderId="0" xfId="0" applyFont="1" applyFill="1" applyAlignment="1">
      <alignment horizontal="left" vertical="center" wrapText="1" indent="1"/>
    </xf>
    <xf numFmtId="0" fontId="17" fillId="2" borderId="0" xfId="0" applyFont="1" applyFill="1" applyAlignment="1">
      <alignment horizontal="center" vertical="center"/>
    </xf>
    <xf numFmtId="0" fontId="19" fillId="2" borderId="0" xfId="0" applyFont="1" applyFill="1" applyAlignment="1">
      <alignment horizontal="left" vertical="center" indent="1"/>
    </xf>
    <xf numFmtId="0" fontId="15" fillId="2" borderId="0" xfId="0" applyFont="1" applyFill="1" applyAlignment="1">
      <alignment horizontal="left" vertical="center" wrapText="1" indent="1"/>
    </xf>
    <xf numFmtId="0" fontId="18" fillId="2" borderId="0" xfId="0" applyFont="1" applyFill="1" applyAlignment="1">
      <alignment horizontal="center" vertical="center" wrapText="1"/>
    </xf>
    <xf numFmtId="0" fontId="15" fillId="2" borderId="0" xfId="0" applyFont="1" applyFill="1" applyAlignment="1">
      <alignment horizontal="center" vertical="center" wrapText="1"/>
    </xf>
    <xf numFmtId="0" fontId="15" fillId="2" borderId="5" xfId="0" applyFont="1" applyFill="1" applyBorder="1" applyAlignment="1">
      <alignment horizontal="left" vertical="center" wrapText="1" indent="2"/>
    </xf>
    <xf numFmtId="0" fontId="15" fillId="2" borderId="0" xfId="0" applyFont="1" applyFill="1" applyAlignment="1">
      <alignment horizontal="left" vertical="center" wrapText="1" indent="2"/>
    </xf>
    <xf numFmtId="3" fontId="15" fillId="2" borderId="0" xfId="0" applyNumberFormat="1" applyFont="1" applyFill="1" applyAlignment="1">
      <alignment horizontal="center" vertical="center" wrapText="1"/>
    </xf>
    <xf numFmtId="0" fontId="15" fillId="2" borderId="0" xfId="0" applyFont="1" applyFill="1" applyAlignment="1">
      <alignment horizontal="left" indent="1"/>
    </xf>
    <xf numFmtId="0" fontId="15" fillId="0" borderId="0" xfId="0" applyFont="1" applyAlignment="1">
      <alignment horizontal="left" indent="1"/>
    </xf>
    <xf numFmtId="0" fontId="15" fillId="0" borderId="0" xfId="0" applyFont="1" applyAlignment="1">
      <alignment horizontal="center" vertical="center" wrapText="1"/>
    </xf>
    <xf numFmtId="3" fontId="12" fillId="4" borderId="0" xfId="2" applyNumberFormat="1" applyFont="1" applyFill="1" applyAlignment="1">
      <alignment horizontal="left" vertical="center" indent="1"/>
    </xf>
    <xf numFmtId="3" fontId="23" fillId="4" borderId="0" xfId="2" applyNumberFormat="1" applyFont="1" applyFill="1" applyAlignment="1">
      <alignment horizontal="left" vertical="center"/>
    </xf>
    <xf numFmtId="3" fontId="12" fillId="4" borderId="0" xfId="2" applyNumberFormat="1" applyFont="1" applyFill="1" applyAlignment="1">
      <alignment horizontal="left" vertical="center"/>
    </xf>
    <xf numFmtId="3" fontId="14" fillId="3" borderId="0" xfId="2" applyNumberFormat="1" applyFont="1" applyFill="1" applyAlignment="1">
      <alignment horizontal="left" vertical="center"/>
    </xf>
    <xf numFmtId="49" fontId="23" fillId="3" borderId="0" xfId="2" applyNumberFormat="1" applyFont="1" applyFill="1" applyAlignment="1">
      <alignment horizontal="center" vertical="center"/>
    </xf>
    <xf numFmtId="49" fontId="12" fillId="3" borderId="0" xfId="2" applyNumberFormat="1" applyFont="1" applyFill="1" applyAlignment="1">
      <alignment horizontal="center" vertical="center"/>
    </xf>
    <xf numFmtId="0" fontId="0" fillId="0" borderId="9" xfId="0" applyBorder="1" applyAlignment="1">
      <alignment horizontal="left" indent="2"/>
    </xf>
    <xf numFmtId="0" fontId="24" fillId="0" borderId="9" xfId="0" applyFont="1" applyBorder="1" applyAlignment="1">
      <alignment horizontal="center"/>
    </xf>
    <xf numFmtId="0" fontId="0" fillId="0" borderId="9" xfId="3" applyNumberFormat="1" applyFont="1" applyBorder="1" applyAlignment="1">
      <alignment horizontal="right"/>
    </xf>
    <xf numFmtId="0" fontId="0" fillId="0" borderId="10" xfId="0" applyBorder="1" applyAlignment="1">
      <alignment horizontal="left" indent="2"/>
    </xf>
    <xf numFmtId="0" fontId="24" fillId="0" borderId="10" xfId="0" applyFont="1" applyBorder="1" applyAlignment="1">
      <alignment horizontal="center"/>
    </xf>
    <xf numFmtId="0" fontId="0" fillId="0" borderId="10" xfId="3" applyNumberFormat="1" applyFont="1" applyBorder="1" applyAlignment="1">
      <alignment horizontal="right"/>
    </xf>
    <xf numFmtId="0" fontId="15" fillId="0" borderId="0" xfId="0" applyFont="1"/>
    <xf numFmtId="0" fontId="0" fillId="0" borderId="0" xfId="0" applyAlignment="1">
      <alignment horizontal="left" indent="2"/>
    </xf>
    <xf numFmtId="0" fontId="24" fillId="0" borderId="0" xfId="0" applyFont="1" applyAlignment="1">
      <alignment horizontal="center"/>
    </xf>
    <xf numFmtId="165" fontId="0" fillId="0" borderId="0" xfId="3" applyNumberFormat="1" applyFont="1" applyBorder="1"/>
    <xf numFmtId="0" fontId="24" fillId="0" borderId="2" xfId="0" applyFont="1" applyBorder="1" applyAlignment="1">
      <alignment horizontal="center" vertical="center"/>
    </xf>
    <xf numFmtId="0" fontId="15" fillId="0" borderId="2" xfId="0" applyFont="1" applyBorder="1" applyAlignment="1">
      <alignment horizontal="right" vertical="center" wrapText="1"/>
    </xf>
    <xf numFmtId="0" fontId="0" fillId="0" borderId="9" xfId="0" applyBorder="1" applyAlignment="1">
      <alignment horizontal="left" vertical="center" wrapText="1" indent="2"/>
    </xf>
    <xf numFmtId="0" fontId="24" fillId="0" borderId="9" xfId="0" applyFont="1" applyBorder="1" applyAlignment="1">
      <alignment horizontal="center" vertical="center"/>
    </xf>
    <xf numFmtId="0" fontId="0" fillId="0" borderId="10" xfId="0" applyBorder="1" applyAlignment="1">
      <alignment horizontal="left" vertical="center" wrapText="1" indent="2"/>
    </xf>
    <xf numFmtId="0" fontId="24" fillId="0" borderId="10" xfId="0" applyFont="1" applyBorder="1" applyAlignment="1">
      <alignment horizontal="center" vertical="center"/>
    </xf>
    <xf numFmtId="0" fontId="0" fillId="0" borderId="10" xfId="0" applyBorder="1" applyAlignment="1">
      <alignment horizontal="right"/>
    </xf>
    <xf numFmtId="1" fontId="0" fillId="0" borderId="10" xfId="3" applyNumberFormat="1" applyFont="1" applyBorder="1" applyAlignment="1">
      <alignment horizontal="right"/>
    </xf>
    <xf numFmtId="0" fontId="0" fillId="0" borderId="0" xfId="0" applyAlignment="1">
      <alignment horizontal="left" vertical="center" wrapText="1" indent="2"/>
    </xf>
    <xf numFmtId="0" fontId="24" fillId="0" borderId="0" xfId="0" applyFont="1" applyAlignment="1">
      <alignment horizontal="center" vertical="center"/>
    </xf>
    <xf numFmtId="0" fontId="24" fillId="0" borderId="0" xfId="0" applyFont="1"/>
    <xf numFmtId="0" fontId="0" fillId="0" borderId="11" xfId="0" applyBorder="1" applyAlignment="1">
      <alignment horizontal="left" indent="2"/>
    </xf>
    <xf numFmtId="0" fontId="24" fillId="0" borderId="11" xfId="0" applyFont="1" applyBorder="1" applyAlignment="1">
      <alignment horizontal="center" vertical="center"/>
    </xf>
    <xf numFmtId="0" fontId="10" fillId="0" borderId="11" xfId="0" applyFont="1" applyBorder="1" applyAlignment="1">
      <alignment horizontal="right" vertical="center"/>
    </xf>
    <xf numFmtId="0" fontId="0" fillId="0" borderId="11" xfId="3" applyNumberFormat="1" applyFont="1" applyBorder="1" applyAlignment="1">
      <alignment horizontal="right"/>
    </xf>
    <xf numFmtId="0" fontId="0" fillId="0" borderId="4" xfId="0" applyBorder="1" applyAlignment="1">
      <alignment horizontal="left" indent="2"/>
    </xf>
    <xf numFmtId="0" fontId="24" fillId="0" borderId="4" xfId="0" applyFont="1" applyBorder="1" applyAlignment="1">
      <alignment horizontal="center" vertical="center"/>
    </xf>
    <xf numFmtId="0" fontId="0" fillId="0" borderId="4" xfId="3" applyNumberFormat="1" applyFont="1" applyBorder="1" applyAlignment="1">
      <alignment horizontal="right"/>
    </xf>
    <xf numFmtId="0" fontId="13" fillId="0" borderId="4" xfId="0" applyFont="1" applyBorder="1" applyAlignment="1">
      <alignment horizontal="right" vertical="center"/>
    </xf>
    <xf numFmtId="0" fontId="13" fillId="0" borderId="4" xfId="0" applyFont="1" applyBorder="1" applyAlignment="1">
      <alignment horizontal="right"/>
    </xf>
    <xf numFmtId="0" fontId="13" fillId="0" borderId="0" xfId="0" applyFont="1" applyAlignment="1">
      <alignment horizontal="left" indent="2"/>
    </xf>
    <xf numFmtId="0" fontId="13" fillId="0" borderId="0" xfId="0" applyFont="1" applyAlignment="1">
      <alignment horizontal="right"/>
    </xf>
    <xf numFmtId="165" fontId="13" fillId="0" borderId="0" xfId="0" applyNumberFormat="1" applyFont="1"/>
    <xf numFmtId="3" fontId="12" fillId="4" borderId="0" xfId="2" applyNumberFormat="1" applyFont="1" applyFill="1" applyAlignment="1">
      <alignment horizontal="left" vertical="center" indent="2"/>
    </xf>
    <xf numFmtId="0" fontId="13" fillId="0" borderId="10" xfId="0" applyFont="1" applyBorder="1" applyAlignment="1">
      <alignment horizontal="left" vertical="center" wrapText="1" indent="2"/>
    </xf>
    <xf numFmtId="0" fontId="0" fillId="0" borderId="10" xfId="0" applyBorder="1" applyAlignment="1">
      <alignment horizontal="right" vertical="center" wrapText="1"/>
    </xf>
    <xf numFmtId="1" fontId="0" fillId="0" borderId="10" xfId="0" applyNumberFormat="1" applyBorder="1" applyAlignment="1">
      <alignment horizontal="right" vertical="center" wrapText="1"/>
    </xf>
    <xf numFmtId="0" fontId="25" fillId="0" borderId="2" xfId="0" applyFont="1" applyBorder="1" applyAlignment="1">
      <alignment horizontal="right" vertical="center" wrapText="1"/>
    </xf>
    <xf numFmtId="1" fontId="0" fillId="0" borderId="0" xfId="0" applyNumberFormat="1" applyAlignment="1">
      <alignment horizontal="right" vertical="center" wrapText="1"/>
    </xf>
    <xf numFmtId="0" fontId="13" fillId="0" borderId="0" xfId="0" applyFont="1" applyAlignment="1">
      <alignment horizontal="left" vertical="center" wrapText="1" indent="2"/>
    </xf>
    <xf numFmtId="0" fontId="24" fillId="0" borderId="0" xfId="0" applyFont="1" applyAlignment="1">
      <alignment vertical="center" wrapText="1"/>
    </xf>
    <xf numFmtId="0" fontId="0" fillId="0" borderId="0" xfId="0" applyAlignment="1">
      <alignment horizontal="right" vertical="center" wrapText="1"/>
    </xf>
    <xf numFmtId="1" fontId="0" fillId="0" borderId="0" xfId="0" applyNumberFormat="1" applyAlignment="1">
      <alignment horizontal="right" vertical="center"/>
    </xf>
    <xf numFmtId="0" fontId="15" fillId="0" borderId="0" xfId="0" applyFont="1" applyAlignment="1">
      <alignment horizontal="center"/>
    </xf>
    <xf numFmtId="49" fontId="12" fillId="3" borderId="0" xfId="2" applyNumberFormat="1" applyFont="1" applyFill="1" applyAlignment="1">
      <alignment horizontal="center" vertical="center" wrapText="1"/>
    </xf>
    <xf numFmtId="0" fontId="13" fillId="0" borderId="9" xfId="0" applyFont="1" applyBorder="1" applyAlignment="1">
      <alignment horizontal="left" vertical="center" wrapText="1" indent="2"/>
    </xf>
    <xf numFmtId="0" fontId="0" fillId="0" borderId="9" xfId="0" applyBorder="1" applyAlignment="1">
      <alignment horizontal="center" vertical="center" wrapText="1"/>
    </xf>
    <xf numFmtId="1" fontId="0" fillId="0" borderId="9" xfId="0" applyNumberFormat="1" applyBorder="1" applyAlignment="1">
      <alignment horizontal="center" vertical="center"/>
    </xf>
    <xf numFmtId="49" fontId="26" fillId="3" borderId="0" xfId="2" applyNumberFormat="1" applyFont="1" applyFill="1" applyAlignment="1">
      <alignment horizontal="center" vertical="center"/>
    </xf>
    <xf numFmtId="3" fontId="12" fillId="4" borderId="0" xfId="2" applyNumberFormat="1" applyFont="1" applyFill="1" applyAlignment="1">
      <alignment horizontal="left" vertical="center" wrapText="1" indent="1"/>
    </xf>
    <xf numFmtId="3" fontId="17" fillId="4" borderId="0" xfId="2" applyNumberFormat="1" applyFont="1" applyFill="1" applyAlignment="1">
      <alignment horizontal="center" vertical="center"/>
    </xf>
    <xf numFmtId="3" fontId="16" fillId="4" borderId="0" xfId="2" applyNumberFormat="1" applyFont="1" applyFill="1" applyAlignment="1">
      <alignment horizontal="center" vertical="center"/>
    </xf>
    <xf numFmtId="3" fontId="23" fillId="3" borderId="0" xfId="2" applyNumberFormat="1" applyFont="1" applyFill="1" applyAlignment="1">
      <alignment horizontal="left" vertical="center" indent="1"/>
    </xf>
    <xf numFmtId="3" fontId="18" fillId="2" borderId="2" xfId="0" applyNumberFormat="1" applyFont="1" applyFill="1" applyBorder="1" applyAlignment="1">
      <alignment horizontal="center" vertical="center" wrapText="1"/>
    </xf>
    <xf numFmtId="3" fontId="15" fillId="0" borderId="2" xfId="0" applyNumberFormat="1" applyFont="1" applyBorder="1" applyAlignment="1">
      <alignment horizontal="right" vertical="center" wrapText="1"/>
    </xf>
    <xf numFmtId="0" fontId="15" fillId="2" borderId="12" xfId="0" applyFont="1" applyFill="1" applyBorder="1" applyAlignment="1">
      <alignment horizontal="left" vertical="center" wrapText="1" indent="2"/>
    </xf>
    <xf numFmtId="0" fontId="15" fillId="2" borderId="12" xfId="0" applyFont="1" applyFill="1" applyBorder="1" applyAlignment="1">
      <alignment horizontal="left" vertical="top" wrapText="1" indent="2"/>
    </xf>
    <xf numFmtId="0" fontId="15" fillId="2" borderId="2" xfId="0" applyFont="1" applyFill="1" applyBorder="1" applyAlignment="1">
      <alignment horizontal="center" vertical="center"/>
    </xf>
    <xf numFmtId="0" fontId="15" fillId="2" borderId="2" xfId="0" applyFont="1" applyFill="1" applyBorder="1" applyAlignment="1">
      <alignment horizontal="right" vertical="center" wrapText="1"/>
    </xf>
    <xf numFmtId="0" fontId="18" fillId="2" borderId="2" xfId="0" applyFont="1" applyFill="1" applyBorder="1" applyAlignment="1">
      <alignment horizontal="center" vertical="center"/>
    </xf>
    <xf numFmtId="166" fontId="15" fillId="2" borderId="2" xfId="0" applyNumberFormat="1" applyFont="1" applyFill="1" applyBorder="1" applyAlignment="1">
      <alignment horizontal="right" vertical="center"/>
    </xf>
    <xf numFmtId="0" fontId="15" fillId="2" borderId="0" xfId="0" applyFont="1" applyFill="1" applyAlignment="1">
      <alignment horizontal="left" vertical="top" wrapText="1" indent="2"/>
    </xf>
    <xf numFmtId="0" fontId="18" fillId="2" borderId="0" xfId="0" applyFont="1" applyFill="1" applyAlignment="1">
      <alignment horizontal="center" vertical="center"/>
    </xf>
    <xf numFmtId="0" fontId="15" fillId="2" borderId="1" xfId="0" applyFont="1" applyFill="1" applyBorder="1" applyAlignment="1">
      <alignment horizontal="left" vertical="center" wrapText="1" indent="2"/>
    </xf>
    <xf numFmtId="3" fontId="18" fillId="2" borderId="1" xfId="0" applyNumberFormat="1" applyFont="1" applyFill="1" applyBorder="1" applyAlignment="1">
      <alignment horizontal="center" vertical="center" wrapText="1"/>
    </xf>
    <xf numFmtId="167" fontId="15" fillId="0" borderId="2" xfId="0" applyNumberFormat="1" applyFont="1" applyBorder="1" applyAlignment="1">
      <alignment horizontal="right" vertical="center" wrapText="1"/>
    </xf>
    <xf numFmtId="167" fontId="15" fillId="2" borderId="2" xfId="0" applyNumberFormat="1" applyFont="1" applyFill="1" applyBorder="1" applyAlignment="1">
      <alignment horizontal="right" vertical="center" wrapText="1"/>
    </xf>
    <xf numFmtId="0" fontId="15" fillId="2" borderId="2" xfId="0" applyFont="1" applyFill="1" applyBorder="1" applyAlignment="1">
      <alignment horizontal="left" vertical="center" wrapText="1" indent="2"/>
    </xf>
    <xf numFmtId="0" fontId="15" fillId="2" borderId="2" xfId="0" applyFont="1" applyFill="1" applyBorder="1" applyAlignment="1">
      <alignment horizontal="left" vertical="top" wrapText="1" indent="2"/>
    </xf>
    <xf numFmtId="3" fontId="15" fillId="0" borderId="2" xfId="0" applyNumberFormat="1" applyFont="1" applyBorder="1" applyAlignment="1">
      <alignment horizontal="right" vertical="center"/>
    </xf>
    <xf numFmtId="0" fontId="15" fillId="2" borderId="1" xfId="0" applyFont="1" applyFill="1" applyBorder="1" applyAlignment="1">
      <alignment horizontal="right" vertical="center" wrapText="1"/>
    </xf>
    <xf numFmtId="166" fontId="15" fillId="2" borderId="2" xfId="0" applyNumberFormat="1" applyFont="1" applyFill="1" applyBorder="1" applyAlignment="1">
      <alignment horizontal="right" vertical="center" wrapText="1"/>
    </xf>
    <xf numFmtId="0" fontId="15" fillId="2" borderId="2" xfId="0" applyFont="1" applyFill="1" applyBorder="1" applyAlignment="1">
      <alignment horizontal="right" vertical="center"/>
    </xf>
    <xf numFmtId="0" fontId="15" fillId="2" borderId="2" xfId="0" applyFont="1" applyFill="1" applyBorder="1" applyAlignment="1">
      <alignment horizontal="right" vertical="top" wrapText="1"/>
    </xf>
    <xf numFmtId="3" fontId="15" fillId="2" borderId="2" xfId="0" applyNumberFormat="1" applyFont="1" applyFill="1" applyBorder="1" applyAlignment="1">
      <alignment horizontal="right" vertical="center"/>
    </xf>
    <xf numFmtId="3" fontId="15" fillId="2" borderId="2" xfId="0" applyNumberFormat="1" applyFont="1" applyFill="1" applyBorder="1" applyAlignment="1">
      <alignment horizontal="right" vertical="center" wrapText="1"/>
    </xf>
    <xf numFmtId="3" fontId="18" fillId="2" borderId="0" xfId="0" applyNumberFormat="1" applyFont="1" applyFill="1" applyAlignment="1">
      <alignment horizontal="center" vertical="center" wrapText="1"/>
    </xf>
    <xf numFmtId="3" fontId="15" fillId="2" borderId="0" xfId="0" applyNumberFormat="1" applyFont="1" applyFill="1" applyAlignment="1">
      <alignment horizontal="center" vertical="center"/>
    </xf>
    <xf numFmtId="3" fontId="12" fillId="4" borderId="0" xfId="2" applyNumberFormat="1" applyFont="1" applyFill="1" applyAlignment="1">
      <alignment vertical="center"/>
    </xf>
    <xf numFmtId="0" fontId="28" fillId="0" borderId="11" xfId="0" applyFont="1" applyBorder="1" applyAlignment="1">
      <alignment horizontal="center" vertical="center" wrapText="1"/>
    </xf>
    <xf numFmtId="0" fontId="27" fillId="0" borderId="11" xfId="0" applyFont="1" applyBorder="1" applyAlignment="1">
      <alignment horizontal="right" vertical="center" wrapText="1"/>
    </xf>
    <xf numFmtId="0" fontId="27" fillId="0" borderId="11" xfId="0" applyFont="1" applyBorder="1" applyAlignment="1">
      <alignment horizontal="right"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wrapText="1"/>
    </xf>
    <xf numFmtId="0" fontId="30" fillId="0" borderId="0" xfId="0" applyFont="1" applyAlignment="1">
      <alignment horizontal="center" vertical="center" wrapText="1"/>
    </xf>
    <xf numFmtId="0" fontId="30" fillId="0" borderId="0" xfId="0" applyFont="1" applyAlignment="1">
      <alignment horizontal="center" vertical="center"/>
    </xf>
    <xf numFmtId="3" fontId="27" fillId="0" borderId="11" xfId="0" applyNumberFormat="1" applyFont="1" applyBorder="1" applyAlignment="1">
      <alignment horizontal="right" vertical="center"/>
    </xf>
    <xf numFmtId="3" fontId="15" fillId="2" borderId="1" xfId="0" applyNumberFormat="1" applyFont="1" applyFill="1" applyBorder="1" applyAlignment="1">
      <alignment horizontal="right" vertical="center" wrapText="1"/>
    </xf>
    <xf numFmtId="0" fontId="15" fillId="2" borderId="2" xfId="0" applyFont="1" applyFill="1" applyBorder="1" applyAlignment="1">
      <alignment horizontal="center" vertical="center" wrapText="1"/>
    </xf>
    <xf numFmtId="2" fontId="15" fillId="2" borderId="1" xfId="0" applyNumberFormat="1" applyFont="1" applyFill="1" applyBorder="1" applyAlignment="1">
      <alignment horizontal="right" vertical="center" wrapText="1"/>
    </xf>
    <xf numFmtId="2" fontId="15" fillId="2" borderId="2" xfId="0" applyNumberFormat="1" applyFont="1" applyFill="1" applyBorder="1" applyAlignment="1">
      <alignment horizontal="right" vertical="center" wrapText="1"/>
    </xf>
    <xf numFmtId="4" fontId="15" fillId="2" borderId="2" xfId="0" applyNumberFormat="1" applyFont="1" applyFill="1" applyBorder="1" applyAlignment="1">
      <alignment horizontal="right" vertical="center" wrapText="1"/>
    </xf>
    <xf numFmtId="166" fontId="15" fillId="2" borderId="1" xfId="0" applyNumberFormat="1" applyFont="1" applyFill="1" applyBorder="1" applyAlignment="1">
      <alignment horizontal="right" vertical="center" wrapText="1"/>
    </xf>
    <xf numFmtId="0" fontId="15" fillId="2" borderId="0" xfId="0" applyFont="1" applyFill="1" applyAlignment="1">
      <alignment horizontal="right"/>
    </xf>
    <xf numFmtId="0" fontId="16" fillId="4" borderId="0" xfId="2" applyFont="1" applyFill="1" applyAlignment="1">
      <alignment horizontal="right" vertical="center"/>
    </xf>
    <xf numFmtId="0" fontId="12" fillId="3" borderId="0" xfId="2" applyFont="1" applyFill="1" applyAlignment="1">
      <alignment horizontal="right" vertical="center"/>
    </xf>
    <xf numFmtId="0" fontId="15" fillId="0" borderId="0" xfId="0" applyFont="1" applyAlignment="1">
      <alignment horizontal="left" vertical="center" wrapText="1" indent="2"/>
    </xf>
    <xf numFmtId="3" fontId="18" fillId="0" borderId="0" xfId="0" applyNumberFormat="1" applyFont="1" applyAlignment="1">
      <alignment horizontal="center" vertical="center" wrapText="1"/>
    </xf>
    <xf numFmtId="0" fontId="15" fillId="0" borderId="10" xfId="0" applyFont="1" applyBorder="1" applyAlignment="1">
      <alignment horizontal="left" vertical="center" wrapText="1" indent="2"/>
    </xf>
    <xf numFmtId="3" fontId="18" fillId="0" borderId="9" xfId="0" applyNumberFormat="1" applyFont="1" applyBorder="1" applyAlignment="1">
      <alignment horizontal="center" vertical="center" wrapText="1"/>
    </xf>
    <xf numFmtId="0" fontId="15" fillId="0" borderId="9" xfId="0" applyFont="1" applyBorder="1" applyAlignment="1">
      <alignment horizontal="right" vertical="center" wrapText="1"/>
    </xf>
    <xf numFmtId="3" fontId="18" fillId="0" borderId="10" xfId="0" applyNumberFormat="1" applyFont="1" applyBorder="1" applyAlignment="1">
      <alignment horizontal="center" vertical="center" wrapText="1"/>
    </xf>
    <xf numFmtId="0" fontId="15" fillId="0" borderId="10" xfId="0" applyFont="1" applyBorder="1" applyAlignment="1">
      <alignment horizontal="right" vertical="center" wrapText="1"/>
    </xf>
    <xf numFmtId="0" fontId="15" fillId="0" borderId="0" xfId="0" applyFont="1" applyAlignment="1">
      <alignment horizontal="right" vertical="center" wrapText="1"/>
    </xf>
    <xf numFmtId="0" fontId="25" fillId="2" borderId="0" xfId="0" applyFont="1" applyFill="1" applyAlignment="1">
      <alignment horizontal="left" indent="1"/>
    </xf>
    <xf numFmtId="0" fontId="31" fillId="2" borderId="0" xfId="0" applyFont="1" applyFill="1" applyAlignment="1">
      <alignment horizontal="center"/>
    </xf>
    <xf numFmtId="0" fontId="25" fillId="2" borderId="0" xfId="0" applyFont="1" applyFill="1" applyAlignment="1">
      <alignment horizontal="center"/>
    </xf>
    <xf numFmtId="0" fontId="25" fillId="2" borderId="0" xfId="0" applyFont="1" applyFill="1"/>
    <xf numFmtId="0" fontId="32" fillId="2" borderId="0" xfId="0" applyFont="1" applyFill="1" applyAlignment="1">
      <alignment horizontal="left" vertical="center" wrapText="1" indent="1"/>
    </xf>
    <xf numFmtId="0" fontId="33" fillId="2" borderId="0" xfId="0" applyFont="1" applyFill="1" applyAlignment="1">
      <alignment horizontal="center" vertical="center" wrapText="1"/>
    </xf>
    <xf numFmtId="0" fontId="32" fillId="2" borderId="0" xfId="0" applyFont="1" applyFill="1" applyAlignment="1">
      <alignment horizontal="center" vertical="center" wrapText="1"/>
    </xf>
    <xf numFmtId="0" fontId="33" fillId="2" borderId="0" xfId="0" applyFont="1" applyFill="1" applyAlignment="1">
      <alignment horizontal="center" vertical="center"/>
    </xf>
    <xf numFmtId="0" fontId="32" fillId="2" borderId="0" xfId="0" applyFont="1" applyFill="1" applyAlignment="1">
      <alignment horizontal="center" vertical="center"/>
    </xf>
    <xf numFmtId="0" fontId="34" fillId="2" borderId="0" xfId="0" applyFont="1" applyFill="1" applyAlignment="1">
      <alignment horizontal="left" vertical="center" indent="1"/>
    </xf>
    <xf numFmtId="0" fontId="25" fillId="2" borderId="0" xfId="0" applyFont="1" applyFill="1" applyAlignment="1">
      <alignment horizontal="left" vertical="center" wrapText="1" inden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xf>
    <xf numFmtId="3" fontId="35" fillId="4" borderId="0" xfId="2" applyNumberFormat="1" applyFont="1" applyFill="1" applyAlignment="1">
      <alignment horizontal="left" vertical="center" wrapText="1" indent="1"/>
    </xf>
    <xf numFmtId="3" fontId="33" fillId="4" borderId="0" xfId="2" applyNumberFormat="1" applyFont="1" applyFill="1" applyAlignment="1">
      <alignment horizontal="center" vertical="center"/>
    </xf>
    <xf numFmtId="3" fontId="32" fillId="4" borderId="0" xfId="2" applyNumberFormat="1" applyFont="1" applyFill="1" applyAlignment="1">
      <alignment horizontal="center" vertical="center"/>
    </xf>
    <xf numFmtId="0" fontId="25" fillId="0" borderId="0" xfId="0" applyFont="1" applyAlignment="1">
      <alignment horizontal="center"/>
    </xf>
    <xf numFmtId="3" fontId="36" fillId="3" borderId="0" xfId="2" applyNumberFormat="1" applyFont="1" applyFill="1" applyAlignment="1">
      <alignment horizontal="left" vertical="center" indent="1"/>
    </xf>
    <xf numFmtId="49" fontId="36" fillId="3" borderId="0" xfId="2" applyNumberFormat="1" applyFont="1" applyFill="1" applyAlignment="1">
      <alignment horizontal="center" vertical="center"/>
    </xf>
    <xf numFmtId="49" fontId="35" fillId="3" borderId="0" xfId="2" applyNumberFormat="1" applyFont="1" applyFill="1" applyAlignment="1">
      <alignment horizontal="center" vertical="center"/>
    </xf>
    <xf numFmtId="0" fontId="25" fillId="2" borderId="13" xfId="0" applyFont="1" applyFill="1" applyBorder="1" applyAlignment="1">
      <alignment horizontal="left" vertical="center" wrapText="1" indent="2"/>
    </xf>
    <xf numFmtId="3" fontId="31" fillId="2" borderId="13" xfId="0" applyNumberFormat="1" applyFont="1" applyFill="1" applyBorder="1" applyAlignment="1">
      <alignment horizontal="center" vertical="center" wrapText="1"/>
    </xf>
    <xf numFmtId="0" fontId="37" fillId="0" borderId="0" xfId="0" applyFont="1" applyAlignment="1">
      <alignment horizontal="left" vertical="center" wrapText="1" indent="2"/>
    </xf>
    <xf numFmtId="0" fontId="30" fillId="0" borderId="0" xfId="0" applyFont="1" applyAlignment="1">
      <alignment horizontal="left" vertical="center" wrapText="1" indent="2"/>
    </xf>
    <xf numFmtId="0" fontId="25" fillId="2" borderId="0" xfId="0" applyFont="1" applyFill="1" applyAlignment="1">
      <alignment horizontal="left" vertical="center" wrapText="1" indent="2"/>
    </xf>
    <xf numFmtId="3" fontId="31" fillId="2" borderId="0" xfId="0" applyNumberFormat="1" applyFont="1" applyFill="1" applyAlignment="1">
      <alignment horizontal="center" vertical="center" wrapText="1"/>
    </xf>
    <xf numFmtId="0" fontId="33" fillId="2" borderId="0" xfId="0" applyFont="1" applyFill="1" applyAlignment="1">
      <alignment horizontal="left" vertical="center" indent="1"/>
    </xf>
    <xf numFmtId="0" fontId="31" fillId="2" borderId="0" xfId="0" applyFont="1" applyFill="1" applyAlignment="1">
      <alignment horizontal="center" vertical="center"/>
    </xf>
    <xf numFmtId="0" fontId="25" fillId="2" borderId="0" xfId="0" applyFont="1" applyFill="1" applyAlignment="1">
      <alignment horizontal="center" vertical="center"/>
    </xf>
    <xf numFmtId="0" fontId="32" fillId="2" borderId="2" xfId="0" applyFont="1" applyFill="1" applyBorder="1" applyAlignment="1">
      <alignment horizontal="left" vertical="center" wrapText="1" indent="2"/>
    </xf>
    <xf numFmtId="3" fontId="31" fillId="2" borderId="2" xfId="0" applyNumberFormat="1" applyFont="1" applyFill="1" applyBorder="1" applyAlignment="1">
      <alignment horizontal="center" vertical="center" wrapText="1"/>
    </xf>
    <xf numFmtId="168" fontId="16" fillId="2" borderId="2" xfId="3" applyNumberFormat="1" applyFont="1" applyFill="1" applyBorder="1" applyAlignment="1">
      <alignment horizontal="right" vertical="center" wrapText="1"/>
    </xf>
    <xf numFmtId="168" fontId="16" fillId="2" borderId="2" xfId="0" applyNumberFormat="1" applyFont="1" applyFill="1" applyBorder="1" applyAlignment="1">
      <alignment horizontal="right" vertical="center" wrapText="1"/>
    </xf>
    <xf numFmtId="0" fontId="25" fillId="0" borderId="2" xfId="0" applyFont="1" applyBorder="1" applyAlignment="1">
      <alignment horizontal="left" vertical="center" wrapText="1" indent="2"/>
    </xf>
    <xf numFmtId="168" fontId="25" fillId="2" borderId="2" xfId="0" applyNumberFormat="1" applyFont="1" applyFill="1" applyBorder="1" applyAlignment="1">
      <alignment horizontal="right" vertical="center" wrapText="1"/>
    </xf>
    <xf numFmtId="0" fontId="25" fillId="2" borderId="2" xfId="0" applyFont="1" applyFill="1" applyBorder="1" applyAlignment="1">
      <alignment horizontal="left" vertical="center" wrapText="1" indent="2"/>
    </xf>
    <xf numFmtId="0" fontId="38" fillId="0" borderId="2" xfId="0" applyFont="1" applyBorder="1" applyAlignment="1">
      <alignment horizontal="left" vertical="center" indent="2"/>
    </xf>
    <xf numFmtId="168" fontId="16" fillId="2" borderId="2" xfId="0" applyNumberFormat="1" applyFont="1" applyFill="1" applyBorder="1" applyAlignment="1">
      <alignment horizontal="right" vertical="center"/>
    </xf>
    <xf numFmtId="168" fontId="25" fillId="2" borderId="2" xfId="0" applyNumberFormat="1" applyFont="1" applyFill="1" applyBorder="1" applyAlignment="1">
      <alignment horizontal="right"/>
    </xf>
    <xf numFmtId="0" fontId="25" fillId="2" borderId="1" xfId="0" applyFont="1" applyFill="1" applyBorder="1" applyAlignment="1">
      <alignment horizontal="left" vertical="top" wrapText="1" indent="2"/>
    </xf>
    <xf numFmtId="3" fontId="31" fillId="2" borderId="1" xfId="0" applyNumberFormat="1" applyFont="1" applyFill="1" applyBorder="1" applyAlignment="1">
      <alignment horizontal="center" vertical="center" wrapText="1"/>
    </xf>
    <xf numFmtId="0" fontId="25" fillId="2" borderId="1" xfId="0" applyFont="1" applyFill="1" applyBorder="1" applyAlignment="1">
      <alignment horizontal="right" vertical="center"/>
    </xf>
    <xf numFmtId="0" fontId="25" fillId="2" borderId="2" xfId="0" applyFont="1" applyFill="1" applyBorder="1" applyAlignment="1">
      <alignment horizontal="right" vertical="center" wrapText="1"/>
    </xf>
    <xf numFmtId="0" fontId="25" fillId="2" borderId="2" xfId="0" applyFont="1" applyFill="1" applyBorder="1" applyAlignment="1">
      <alignment horizontal="left" vertical="top" wrapText="1" indent="2"/>
    </xf>
    <xf numFmtId="0" fontId="25" fillId="2" borderId="2" xfId="0" applyFont="1" applyFill="1" applyBorder="1" applyAlignment="1">
      <alignment horizontal="right" vertical="center"/>
    </xf>
    <xf numFmtId="168" fontId="25" fillId="2" borderId="1" xfId="0" applyNumberFormat="1" applyFont="1" applyFill="1" applyBorder="1" applyAlignment="1">
      <alignment horizontal="right" vertical="center"/>
    </xf>
    <xf numFmtId="168" fontId="25" fillId="2" borderId="2" xfId="0" applyNumberFormat="1" applyFont="1" applyFill="1" applyBorder="1" applyAlignment="1">
      <alignment horizontal="right" vertical="center"/>
    </xf>
    <xf numFmtId="0" fontId="25" fillId="2" borderId="0" xfId="0" applyFont="1" applyFill="1" applyAlignment="1">
      <alignment horizontal="left" vertical="top" wrapText="1" indent="2"/>
    </xf>
    <xf numFmtId="4" fontId="25" fillId="2" borderId="0" xfId="0" applyNumberFormat="1" applyFont="1" applyFill="1" applyAlignment="1">
      <alignment horizontal="center" vertical="center"/>
    </xf>
    <xf numFmtId="4" fontId="25" fillId="2" borderId="0" xfId="0" applyNumberFormat="1" applyFont="1" applyFill="1" applyAlignment="1">
      <alignment horizontal="center" vertical="center" wrapText="1"/>
    </xf>
    <xf numFmtId="0" fontId="31" fillId="6" borderId="2" xfId="0" applyFont="1" applyFill="1" applyBorder="1" applyAlignment="1">
      <alignment vertical="center" wrapText="1"/>
    </xf>
    <xf numFmtId="0" fontId="31" fillId="6" borderId="2" xfId="0" applyFont="1" applyFill="1" applyBorder="1" applyAlignment="1">
      <alignment vertical="top" wrapText="1"/>
    </xf>
    <xf numFmtId="3" fontId="25" fillId="2" borderId="2" xfId="0" applyNumberFormat="1" applyFont="1" applyFill="1" applyBorder="1" applyAlignment="1">
      <alignment horizontal="right" vertical="center" wrapText="1"/>
    </xf>
    <xf numFmtId="3" fontId="25" fillId="2" borderId="0" xfId="0" applyNumberFormat="1" applyFont="1" applyFill="1" applyAlignment="1">
      <alignment horizontal="center" vertical="center"/>
    </xf>
    <xf numFmtId="3" fontId="25" fillId="2" borderId="0" xfId="0" applyNumberFormat="1" applyFont="1" applyFill="1" applyAlignment="1">
      <alignment horizontal="center" vertical="center" wrapText="1"/>
    </xf>
    <xf numFmtId="0" fontId="31" fillId="2" borderId="0" xfId="0" applyFont="1" applyFill="1" applyAlignment="1">
      <alignment horizontal="left" vertical="center" wrapText="1" indent="1"/>
    </xf>
    <xf numFmtId="0" fontId="25" fillId="2" borderId="1" xfId="0" applyFont="1" applyFill="1" applyBorder="1" applyAlignment="1">
      <alignment horizontal="left" vertical="center" wrapText="1" indent="2"/>
    </xf>
    <xf numFmtId="168" fontId="25" fillId="2" borderId="1" xfId="0" applyNumberFormat="1" applyFont="1" applyFill="1" applyBorder="1" applyAlignment="1">
      <alignment horizontal="right" vertical="center" wrapText="1"/>
    </xf>
    <xf numFmtId="165" fontId="25" fillId="2" borderId="2" xfId="3" applyNumberFormat="1" applyFont="1" applyFill="1" applyBorder="1" applyAlignment="1">
      <alignment horizontal="right" vertical="center" wrapText="1"/>
    </xf>
    <xf numFmtId="0" fontId="25" fillId="2" borderId="3" xfId="0" applyFont="1" applyFill="1" applyBorder="1" applyAlignment="1">
      <alignment horizontal="left" vertical="top" wrapText="1" indent="2"/>
    </xf>
    <xf numFmtId="3" fontId="31" fillId="2" borderId="3" xfId="0" applyNumberFormat="1" applyFont="1" applyFill="1" applyBorder="1" applyAlignment="1">
      <alignment horizontal="center" vertical="center" wrapText="1"/>
    </xf>
    <xf numFmtId="0" fontId="25" fillId="2" borderId="2" xfId="3" applyNumberFormat="1" applyFont="1" applyFill="1" applyBorder="1" applyAlignment="1">
      <alignment horizontal="right" vertical="center" wrapText="1"/>
    </xf>
    <xf numFmtId="3" fontId="25" fillId="0" borderId="2" xfId="3" applyNumberFormat="1" applyFont="1" applyFill="1" applyBorder="1" applyAlignment="1">
      <alignment horizontal="right" vertical="center" wrapText="1"/>
    </xf>
    <xf numFmtId="0" fontId="39" fillId="2" borderId="0" xfId="0" applyFont="1" applyFill="1" applyAlignment="1">
      <alignment horizontal="left" vertical="top" wrapText="1" indent="2"/>
    </xf>
    <xf numFmtId="9" fontId="25" fillId="2" borderId="0" xfId="1" applyFont="1" applyFill="1" applyAlignment="1">
      <alignment horizontal="center" vertical="center" wrapText="1"/>
    </xf>
    <xf numFmtId="0" fontId="25" fillId="4" borderId="0" xfId="0" applyFont="1" applyFill="1" applyAlignment="1">
      <alignment horizontal="center"/>
    </xf>
    <xf numFmtId="0" fontId="25" fillId="4" borderId="0" xfId="0" applyFont="1" applyFill="1"/>
    <xf numFmtId="0" fontId="35" fillId="3" borderId="0" xfId="0" applyFont="1" applyFill="1" applyAlignment="1">
      <alignment horizontal="center"/>
    </xf>
    <xf numFmtId="0" fontId="12" fillId="3" borderId="0" xfId="0" applyFont="1" applyFill="1" applyAlignment="1">
      <alignment horizontal="center"/>
    </xf>
    <xf numFmtId="0" fontId="16" fillId="2" borderId="12" xfId="0" applyFont="1" applyFill="1" applyBorder="1" applyAlignment="1">
      <alignment horizontal="left" vertical="center" wrapText="1" indent="2"/>
    </xf>
    <xf numFmtId="3" fontId="16" fillId="2" borderId="2" xfId="0" applyNumberFormat="1" applyFont="1" applyFill="1" applyBorder="1" applyAlignment="1">
      <alignment horizontal="right" vertical="center" wrapText="1"/>
    </xf>
    <xf numFmtId="0" fontId="25" fillId="2" borderId="12" xfId="0" applyFont="1" applyFill="1" applyBorder="1" applyAlignment="1">
      <alignment horizontal="left" vertical="top" wrapText="1" indent="2"/>
    </xf>
    <xf numFmtId="168" fontId="16" fillId="0" borderId="2" xfId="0" applyNumberFormat="1" applyFont="1" applyBorder="1" applyAlignment="1">
      <alignment horizontal="right"/>
    </xf>
    <xf numFmtId="168" fontId="25" fillId="0" borderId="2" xfId="0" applyNumberFormat="1" applyFont="1" applyBorder="1" applyAlignment="1">
      <alignment horizontal="right" vertical="center" wrapText="1"/>
    </xf>
    <xf numFmtId="3" fontId="35" fillId="4" borderId="0" xfId="2" applyNumberFormat="1" applyFont="1" applyFill="1" applyAlignment="1">
      <alignment horizontal="left" vertical="center" indent="1"/>
    </xf>
    <xf numFmtId="0" fontId="16" fillId="5" borderId="12" xfId="0" applyFont="1" applyFill="1" applyBorder="1" applyAlignment="1">
      <alignment horizontal="left" vertical="center" wrapText="1" indent="2"/>
    </xf>
    <xf numFmtId="3" fontId="31" fillId="5" borderId="2" xfId="0" applyNumberFormat="1" applyFont="1" applyFill="1" applyBorder="1" applyAlignment="1">
      <alignment horizontal="center" vertical="center" wrapText="1"/>
    </xf>
    <xf numFmtId="3" fontId="31" fillId="0" borderId="2" xfId="0" applyNumberFormat="1" applyFont="1" applyBorder="1" applyAlignment="1">
      <alignment horizontal="center" vertical="center" wrapText="1"/>
    </xf>
    <xf numFmtId="0" fontId="16" fillId="5" borderId="2" xfId="1" applyNumberFormat="1" applyFont="1" applyFill="1" applyBorder="1" applyAlignment="1">
      <alignment horizontal="right" vertical="center" wrapText="1"/>
    </xf>
    <xf numFmtId="0" fontId="32" fillId="0" borderId="16" xfId="0" applyFont="1" applyBorder="1" applyAlignment="1">
      <alignment horizontal="left" vertical="center" wrapText="1" indent="2"/>
    </xf>
    <xf numFmtId="3" fontId="31" fillId="0" borderId="1" xfId="0" applyNumberFormat="1" applyFont="1" applyBorder="1" applyAlignment="1">
      <alignment horizontal="center" vertical="center" wrapText="1"/>
    </xf>
    <xf numFmtId="0" fontId="25" fillId="0" borderId="12" xfId="0" applyFont="1" applyBorder="1" applyAlignment="1">
      <alignment horizontal="left" vertical="center" wrapText="1" indent="2"/>
    </xf>
    <xf numFmtId="0" fontId="32" fillId="0" borderId="3" xfId="0" applyFont="1" applyBorder="1" applyAlignment="1">
      <alignment horizontal="left" vertical="center" wrapText="1" indent="2"/>
    </xf>
    <xf numFmtId="3" fontId="31" fillId="0" borderId="3" xfId="0" applyNumberFormat="1" applyFont="1" applyBorder="1" applyAlignment="1">
      <alignment horizontal="center" vertical="center" wrapText="1"/>
    </xf>
    <xf numFmtId="0" fontId="32" fillId="0" borderId="2" xfId="0" applyFont="1" applyBorder="1" applyAlignment="1">
      <alignment horizontal="left" vertical="center" wrapText="1" indent="2"/>
    </xf>
    <xf numFmtId="0" fontId="38" fillId="0" borderId="18" xfId="0" applyFont="1" applyBorder="1" applyAlignment="1">
      <alignment horizontal="left" vertical="center" indent="2"/>
    </xf>
    <xf numFmtId="0" fontId="0" fillId="2" borderId="0" xfId="0" applyFill="1"/>
    <xf numFmtId="0" fontId="32" fillId="5" borderId="2" xfId="0" applyFont="1" applyFill="1" applyBorder="1" applyAlignment="1">
      <alignment vertical="center" wrapText="1"/>
    </xf>
    <xf numFmtId="0" fontId="38" fillId="5" borderId="2" xfId="0" applyFont="1" applyFill="1" applyBorder="1" applyAlignment="1">
      <alignment vertical="center" wrapText="1"/>
    </xf>
    <xf numFmtId="0" fontId="16" fillId="5" borderId="2" xfId="0" applyFont="1" applyFill="1" applyBorder="1" applyAlignment="1">
      <alignment vertical="center" wrapText="1"/>
    </xf>
    <xf numFmtId="0" fontId="25" fillId="2" borderId="2" xfId="0" applyFont="1" applyFill="1" applyBorder="1" applyAlignment="1">
      <alignment horizontal="left" indent="2"/>
    </xf>
    <xf numFmtId="0" fontId="31" fillId="2" borderId="2" xfId="0" applyFont="1" applyFill="1" applyBorder="1" applyAlignment="1">
      <alignment horizontal="center"/>
    </xf>
    <xf numFmtId="0" fontId="25" fillId="2" borderId="2" xfId="0" applyFont="1" applyFill="1" applyBorder="1" applyAlignment="1">
      <alignment horizontal="right"/>
    </xf>
    <xf numFmtId="3" fontId="35" fillId="4" borderId="0" xfId="2" applyNumberFormat="1" applyFont="1" applyFill="1" applyAlignment="1">
      <alignment vertical="center"/>
    </xf>
    <xf numFmtId="0" fontId="25" fillId="0" borderId="2" xfId="0" applyFont="1" applyBorder="1" applyAlignment="1">
      <alignment horizontal="right"/>
    </xf>
    <xf numFmtId="0" fontId="25" fillId="2" borderId="0" xfId="0" applyFont="1" applyFill="1" applyAlignment="1">
      <alignment horizontal="right"/>
    </xf>
    <xf numFmtId="0" fontId="16" fillId="6" borderId="12" xfId="0" applyFont="1" applyFill="1" applyBorder="1"/>
    <xf numFmtId="0" fontId="25" fillId="0" borderId="2" xfId="0" applyFont="1" applyBorder="1" applyAlignment="1">
      <alignment horizontal="left" indent="2"/>
    </xf>
    <xf numFmtId="3" fontId="36" fillId="3" borderId="21" xfId="2" applyNumberFormat="1" applyFont="1" applyFill="1" applyBorder="1" applyAlignment="1">
      <alignment horizontal="left" vertical="center" indent="1"/>
    </xf>
    <xf numFmtId="49" fontId="36" fillId="3" borderId="21" xfId="2" applyNumberFormat="1" applyFont="1" applyFill="1" applyBorder="1" applyAlignment="1">
      <alignment horizontal="center" vertical="center"/>
    </xf>
    <xf numFmtId="49" fontId="35" fillId="3" borderId="21" xfId="2" applyNumberFormat="1" applyFont="1" applyFill="1" applyBorder="1" applyAlignment="1">
      <alignment horizontal="center" vertical="center"/>
    </xf>
    <xf numFmtId="49" fontId="35" fillId="3" borderId="22" xfId="2" applyNumberFormat="1" applyFont="1" applyFill="1" applyBorder="1" applyAlignment="1">
      <alignment horizontal="center" vertical="center"/>
    </xf>
    <xf numFmtId="0" fontId="15" fillId="0" borderId="2" xfId="0" applyFont="1" applyBorder="1" applyAlignment="1">
      <alignment horizontal="left" vertical="center" wrapText="1" indent="2"/>
    </xf>
    <xf numFmtId="3" fontId="35" fillId="4" borderId="23" xfId="2" applyNumberFormat="1" applyFont="1" applyFill="1" applyBorder="1" applyAlignment="1">
      <alignment horizontal="left" vertical="center" wrapText="1" indent="1"/>
    </xf>
    <xf numFmtId="3" fontId="33" fillId="4" borderId="23" xfId="2" applyNumberFormat="1" applyFont="1" applyFill="1" applyBorder="1" applyAlignment="1">
      <alignment horizontal="center" vertical="center"/>
    </xf>
    <xf numFmtId="3" fontId="32" fillId="4" borderId="23" xfId="2" applyNumberFormat="1" applyFont="1" applyFill="1" applyBorder="1" applyAlignment="1">
      <alignment horizontal="center" vertical="center"/>
    </xf>
    <xf numFmtId="3" fontId="32" fillId="4" borderId="20" xfId="2" applyNumberFormat="1" applyFont="1" applyFill="1" applyBorder="1" applyAlignment="1">
      <alignment horizontal="center" vertical="center"/>
    </xf>
    <xf numFmtId="3" fontId="36" fillId="3" borderId="24" xfId="2" applyNumberFormat="1" applyFont="1" applyFill="1" applyBorder="1" applyAlignment="1">
      <alignment horizontal="left" vertical="center" indent="1"/>
    </xf>
    <xf numFmtId="49" fontId="36" fillId="3" borderId="24" xfId="2" applyNumberFormat="1" applyFont="1" applyFill="1" applyBorder="1" applyAlignment="1">
      <alignment horizontal="center" vertical="center"/>
    </xf>
    <xf numFmtId="0" fontId="25" fillId="0" borderId="1" xfId="0" applyFont="1" applyBorder="1" applyAlignment="1">
      <alignment horizontal="left" vertical="center" wrapText="1" indent="2"/>
    </xf>
    <xf numFmtId="3" fontId="31" fillId="2" borderId="5" xfId="0" applyNumberFormat="1" applyFont="1" applyFill="1" applyBorder="1" applyAlignment="1">
      <alignment horizontal="center" vertical="center" wrapText="1"/>
    </xf>
    <xf numFmtId="0" fontId="15" fillId="0" borderId="4" xfId="0" applyFont="1" applyBorder="1" applyAlignment="1">
      <alignment horizontal="right" vertical="center" wrapText="1"/>
    </xf>
    <xf numFmtId="3" fontId="31" fillId="2" borderId="12" xfId="0" applyNumberFormat="1" applyFont="1" applyFill="1" applyBorder="1" applyAlignment="1">
      <alignment horizontal="center" vertical="center" wrapText="1"/>
    </xf>
    <xf numFmtId="3" fontId="23" fillId="3" borderId="0" xfId="2" applyNumberFormat="1" applyFont="1" applyFill="1" applyAlignment="1">
      <alignment horizontal="left" vertical="center"/>
    </xf>
    <xf numFmtId="0" fontId="30" fillId="0" borderId="2" xfId="0" applyFont="1" applyBorder="1" applyAlignment="1">
      <alignment horizontal="left" vertical="center" wrapText="1" indent="2"/>
    </xf>
    <xf numFmtId="0" fontId="40" fillId="0" borderId="2" xfId="0" applyFont="1" applyBorder="1" applyAlignment="1">
      <alignment horizontal="center" vertical="center"/>
    </xf>
    <xf numFmtId="0" fontId="0" fillId="0" borderId="2" xfId="0" applyBorder="1" applyAlignment="1">
      <alignment horizontal="right" vertical="center"/>
    </xf>
    <xf numFmtId="0" fontId="27" fillId="0" borderId="2" xfId="0" applyFont="1" applyBorder="1" applyAlignment="1">
      <alignment horizontal="left" vertical="center" wrapText="1" indent="2"/>
    </xf>
    <xf numFmtId="0" fontId="27" fillId="0" borderId="2" xfId="0" applyFont="1" applyBorder="1" applyAlignment="1">
      <alignment horizontal="right" vertical="center" wrapText="1"/>
    </xf>
    <xf numFmtId="0" fontId="0" fillId="0" borderId="2" xfId="0" applyBorder="1" applyAlignment="1">
      <alignment horizontal="left" vertical="center" indent="2"/>
    </xf>
    <xf numFmtId="3" fontId="0" fillId="0" borderId="2" xfId="0" applyNumberFormat="1" applyBorder="1" applyAlignment="1">
      <alignment horizontal="right" vertical="center"/>
    </xf>
    <xf numFmtId="0" fontId="28" fillId="0" borderId="2" xfId="0" applyFont="1" applyBorder="1" applyAlignment="1">
      <alignment horizontal="center" vertical="center" wrapText="1"/>
    </xf>
    <xf numFmtId="0" fontId="40" fillId="0" borderId="2" xfId="0" applyFont="1" applyBorder="1" applyAlignment="1">
      <alignment horizontal="center"/>
    </xf>
    <xf numFmtId="3" fontId="12" fillId="4" borderId="0" xfId="2" applyNumberFormat="1" applyFont="1" applyFill="1" applyAlignment="1">
      <alignment vertical="center" wrapText="1"/>
    </xf>
    <xf numFmtId="0" fontId="0" fillId="0" borderId="2" xfId="3" applyNumberFormat="1" applyFont="1" applyBorder="1" applyAlignment="1">
      <alignment horizontal="right" vertical="center"/>
    </xf>
    <xf numFmtId="0" fontId="0" fillId="0" borderId="2" xfId="0" applyBorder="1" applyAlignment="1">
      <alignment horizontal="right"/>
    </xf>
    <xf numFmtId="168" fontId="0" fillId="0" borderId="2" xfId="3" applyNumberFormat="1" applyFont="1" applyBorder="1" applyAlignment="1">
      <alignment horizontal="right" vertical="center"/>
    </xf>
    <xf numFmtId="168" fontId="27" fillId="0" borderId="2" xfId="0" applyNumberFormat="1" applyFont="1" applyBorder="1" applyAlignment="1">
      <alignment horizontal="right" vertical="center" wrapText="1"/>
    </xf>
    <xf numFmtId="167" fontId="0" fillId="0" borderId="2" xfId="3" applyNumberFormat="1" applyFont="1" applyBorder="1" applyAlignment="1">
      <alignment horizontal="right" vertical="center"/>
    </xf>
    <xf numFmtId="167" fontId="27" fillId="0" borderId="2" xfId="0" applyNumberFormat="1" applyFont="1" applyBorder="1" applyAlignment="1">
      <alignment horizontal="right" vertical="center" wrapText="1"/>
    </xf>
    <xf numFmtId="3" fontId="12" fillId="3" borderId="0" xfId="2" applyNumberFormat="1" applyFont="1" applyFill="1" applyAlignment="1">
      <alignment horizontal="left" vertical="center" indent="1"/>
    </xf>
    <xf numFmtId="0" fontId="13" fillId="0" borderId="2" xfId="3" applyNumberFormat="1" applyFont="1" applyBorder="1" applyAlignment="1">
      <alignment horizontal="right" vertical="center"/>
    </xf>
    <xf numFmtId="0" fontId="0" fillId="0" borderId="25" xfId="0" applyBorder="1" applyAlignment="1">
      <alignment horizontal="left" vertical="center" indent="2"/>
    </xf>
    <xf numFmtId="0" fontId="40" fillId="0" borderId="25" xfId="0" applyFont="1" applyBorder="1" applyAlignment="1">
      <alignment horizontal="center" vertical="center"/>
    </xf>
    <xf numFmtId="0" fontId="0" fillId="0" borderId="25" xfId="0" applyBorder="1"/>
    <xf numFmtId="0" fontId="0" fillId="0" borderId="26" xfId="0" applyBorder="1"/>
    <xf numFmtId="0" fontId="30" fillId="0" borderId="16" xfId="0" applyFont="1" applyBorder="1" applyAlignment="1">
      <alignment horizontal="left" vertical="center" wrapText="1" indent="2"/>
    </xf>
    <xf numFmtId="0" fontId="24" fillId="0" borderId="1" xfId="0" applyFont="1" applyBorder="1" applyAlignment="1">
      <alignment horizontal="center" vertical="center"/>
    </xf>
    <xf numFmtId="0" fontId="27" fillId="0" borderId="2" xfId="0" applyFont="1" applyBorder="1" applyAlignment="1">
      <alignment horizontal="left" vertical="center" indent="2"/>
    </xf>
    <xf numFmtId="0" fontId="24" fillId="0" borderId="7" xfId="0" applyFont="1" applyBorder="1" applyAlignment="1">
      <alignment horizontal="center" vertical="center"/>
    </xf>
    <xf numFmtId="0" fontId="24" fillId="0" borderId="15" xfId="0" applyFont="1" applyBorder="1" applyAlignment="1">
      <alignment horizontal="center" vertical="center"/>
    </xf>
    <xf numFmtId="0" fontId="24" fillId="0" borderId="25" xfId="0" applyFont="1" applyBorder="1" applyAlignment="1">
      <alignment horizontal="center" vertical="center"/>
    </xf>
    <xf numFmtId="3" fontId="12" fillId="0" borderId="0" xfId="2" applyNumberFormat="1" applyFont="1" applyAlignment="1">
      <alignment horizontal="left" vertical="center" wrapText="1" indent="1"/>
    </xf>
    <xf numFmtId="0" fontId="12" fillId="3" borderId="0" xfId="0" applyFont="1" applyFill="1" applyAlignment="1">
      <alignment horizontal="center" vertical="center"/>
    </xf>
    <xf numFmtId="0" fontId="12" fillId="0" borderId="0" xfId="0" applyFont="1" applyAlignment="1">
      <alignment horizontal="center" vertical="center"/>
    </xf>
    <xf numFmtId="3" fontId="13" fillId="0" borderId="2" xfId="2" applyNumberFormat="1" applyFont="1" applyBorder="1" applyAlignment="1">
      <alignment horizontal="left" vertical="center" indent="2"/>
    </xf>
    <xf numFmtId="1" fontId="13" fillId="0" borderId="2" xfId="0" applyNumberFormat="1" applyFont="1" applyBorder="1" applyAlignment="1">
      <alignment horizontal="right" vertical="center"/>
    </xf>
    <xf numFmtId="0" fontId="41" fillId="0" borderId="0" xfId="0" applyFont="1" applyAlignment="1">
      <alignment horizontal="right"/>
    </xf>
    <xf numFmtId="1" fontId="0" fillId="0" borderId="2" xfId="0" applyNumberFormat="1" applyBorder="1" applyAlignment="1">
      <alignment horizontal="right" vertical="center"/>
    </xf>
    <xf numFmtId="0" fontId="0" fillId="0" borderId="0" xfId="0" applyAlignment="1">
      <alignment horizontal="right" vertical="center"/>
    </xf>
    <xf numFmtId="1" fontId="42" fillId="0" borderId="2" xfId="0" applyNumberFormat="1" applyFont="1" applyBorder="1" applyAlignment="1">
      <alignment horizontal="right" vertical="center" wrapText="1"/>
    </xf>
    <xf numFmtId="0" fontId="42" fillId="0" borderId="0" xfId="0" applyFont="1" applyAlignment="1">
      <alignment horizontal="right" vertical="center" wrapText="1"/>
    </xf>
    <xf numFmtId="1" fontId="10" fillId="0" borderId="2" xfId="0" applyNumberFormat="1" applyFont="1" applyBorder="1" applyAlignment="1">
      <alignment horizontal="right" vertical="center"/>
    </xf>
    <xf numFmtId="1" fontId="25" fillId="2" borderId="0" xfId="0" applyNumberFormat="1" applyFont="1" applyFill="1" applyAlignment="1">
      <alignment horizontal="center"/>
    </xf>
    <xf numFmtId="0" fontId="30" fillId="0" borderId="1" xfId="0" applyFont="1" applyBorder="1" applyAlignment="1">
      <alignment horizontal="left" vertical="center" wrapText="1" indent="2"/>
    </xf>
    <xf numFmtId="0" fontId="13" fillId="0" borderId="2" xfId="0" applyFont="1" applyBorder="1" applyAlignment="1">
      <alignment horizontal="right" vertical="center"/>
    </xf>
    <xf numFmtId="0" fontId="24" fillId="0" borderId="12" xfId="0" applyFont="1" applyBorder="1" applyAlignment="1">
      <alignment horizontal="center" vertical="center"/>
    </xf>
    <xf numFmtId="0" fontId="16" fillId="2" borderId="2" xfId="0" applyFont="1" applyFill="1" applyBorder="1" applyAlignment="1">
      <alignment horizontal="left" indent="2"/>
    </xf>
    <xf numFmtId="0" fontId="16" fillId="0" borderId="16" xfId="0" applyFont="1" applyBorder="1" applyAlignment="1">
      <alignment horizontal="right"/>
    </xf>
    <xf numFmtId="0" fontId="25" fillId="0" borderId="1" xfId="0" applyFont="1" applyBorder="1" applyAlignment="1">
      <alignment horizontal="right"/>
    </xf>
    <xf numFmtId="0" fontId="16" fillId="2" borderId="2" xfId="0" applyFont="1" applyFill="1" applyBorder="1" applyAlignment="1">
      <alignment horizontal="left" wrapText="1" indent="2"/>
    </xf>
    <xf numFmtId="0" fontId="16" fillId="0" borderId="2" xfId="0" applyFont="1" applyBorder="1" applyAlignment="1">
      <alignment horizontal="right" vertical="center"/>
    </xf>
    <xf numFmtId="3" fontId="25" fillId="0" borderId="2" xfId="0" applyNumberFormat="1" applyFont="1" applyBorder="1" applyAlignment="1">
      <alignment horizontal="right"/>
    </xf>
    <xf numFmtId="3" fontId="0" fillId="0" borderId="2" xfId="0" applyNumberFormat="1" applyBorder="1" applyAlignment="1">
      <alignment horizontal="right"/>
    </xf>
    <xf numFmtId="168" fontId="13" fillId="0" borderId="2" xfId="0" applyNumberFormat="1" applyFont="1" applyBorder="1" applyAlignment="1">
      <alignment horizontal="right" vertical="center"/>
    </xf>
    <xf numFmtId="168" fontId="0" fillId="0" borderId="2" xfId="0" applyNumberFormat="1" applyBorder="1" applyAlignment="1">
      <alignment horizontal="right" vertical="center"/>
    </xf>
    <xf numFmtId="0" fontId="40" fillId="0" borderId="12" xfId="0" applyFont="1" applyBorder="1" applyAlignment="1">
      <alignment horizontal="center" vertical="center"/>
    </xf>
    <xf numFmtId="168" fontId="13" fillId="0" borderId="2" xfId="0" applyNumberFormat="1" applyFont="1" applyBorder="1" applyAlignment="1">
      <alignment vertical="center"/>
    </xf>
    <xf numFmtId="168" fontId="0" fillId="0" borderId="16" xfId="0" applyNumberFormat="1" applyBorder="1" applyAlignment="1">
      <alignment horizontal="right" vertical="center"/>
    </xf>
    <xf numFmtId="168" fontId="0" fillId="0" borderId="3" xfId="0" applyNumberFormat="1" applyBorder="1" applyAlignment="1">
      <alignment horizontal="right" vertical="center"/>
    </xf>
    <xf numFmtId="0" fontId="10" fillId="0" borderId="2" xfId="0" applyFont="1" applyBorder="1" applyAlignment="1">
      <alignment horizontal="right" vertical="center"/>
    </xf>
    <xf numFmtId="0" fontId="40" fillId="0" borderId="0" xfId="0" applyFont="1" applyAlignment="1">
      <alignment horizontal="center" vertical="center"/>
    </xf>
    <xf numFmtId="168" fontId="0" fillId="0" borderId="0" xfId="0" applyNumberFormat="1" applyAlignment="1">
      <alignment horizontal="right" vertical="center"/>
    </xf>
    <xf numFmtId="0" fontId="12" fillId="4" borderId="0" xfId="0" applyFont="1" applyFill="1" applyAlignment="1">
      <alignment vertical="center"/>
    </xf>
    <xf numFmtId="0" fontId="25" fillId="0" borderId="0" xfId="0" applyFont="1" applyAlignment="1">
      <alignment horizontal="left" indent="3"/>
    </xf>
    <xf numFmtId="0" fontId="0" fillId="0" borderId="2" xfId="0" applyBorder="1" applyAlignment="1">
      <alignment horizontal="left" indent="2"/>
    </xf>
    <xf numFmtId="0" fontId="0" fillId="0" borderId="15" xfId="0" applyBorder="1" applyAlignment="1">
      <alignment horizontal="right" vertical="center"/>
    </xf>
    <xf numFmtId="0" fontId="0" fillId="0" borderId="1" xfId="0" applyBorder="1" applyAlignment="1">
      <alignment horizontal="left" indent="2"/>
    </xf>
    <xf numFmtId="3" fontId="18" fillId="0" borderId="1" xfId="0" applyNumberFormat="1" applyFont="1" applyBorder="1" applyAlignment="1">
      <alignment horizontal="center" vertical="center" wrapText="1"/>
    </xf>
    <xf numFmtId="168" fontId="0" fillId="0" borderId="1" xfId="0" applyNumberFormat="1" applyBorder="1" applyAlignment="1">
      <alignment horizontal="right" indent="2"/>
    </xf>
    <xf numFmtId="168" fontId="0" fillId="0" borderId="0" xfId="0" applyNumberFormat="1" applyAlignment="1">
      <alignment horizontal="right" indent="2"/>
    </xf>
    <xf numFmtId="0" fontId="25" fillId="4" borderId="0" xfId="0" applyFont="1" applyFill="1" applyAlignment="1">
      <alignment horizontal="center" vertical="center"/>
    </xf>
    <xf numFmtId="0" fontId="0" fillId="0" borderId="4" xfId="0" applyBorder="1" applyAlignment="1">
      <alignment horizontal="left" vertical="center" indent="2"/>
    </xf>
    <xf numFmtId="3" fontId="18" fillId="0" borderId="4" xfId="0" applyNumberFormat="1" applyFont="1" applyBorder="1" applyAlignment="1">
      <alignment horizontal="center" vertical="center" wrapText="1"/>
    </xf>
    <xf numFmtId="168" fontId="0" fillId="0" borderId="4" xfId="3" applyNumberFormat="1" applyFont="1" applyBorder="1" applyAlignment="1">
      <alignment vertical="center"/>
    </xf>
    <xf numFmtId="0" fontId="0" fillId="0" borderId="0" xfId="0" applyAlignment="1">
      <alignment horizontal="left" vertical="center" indent="2"/>
    </xf>
    <xf numFmtId="168" fontId="0" fillId="0" borderId="0" xfId="3" applyNumberFormat="1" applyFont="1" applyBorder="1" applyAlignment="1">
      <alignment vertical="center"/>
    </xf>
    <xf numFmtId="164" fontId="25" fillId="2" borderId="0" xfId="0" applyNumberFormat="1" applyFont="1" applyFill="1" applyAlignment="1">
      <alignment horizontal="center"/>
    </xf>
    <xf numFmtId="0" fontId="27" fillId="0" borderId="2" xfId="0" applyFont="1" applyBorder="1" applyAlignment="1">
      <alignment horizontal="center" vertical="center" wrapText="1"/>
    </xf>
    <xf numFmtId="0" fontId="27" fillId="0" borderId="2" xfId="0" applyFont="1" applyBorder="1" applyAlignment="1">
      <alignment horizontal="right" vertical="center" wrapText="1" indent="2"/>
    </xf>
    <xf numFmtId="0" fontId="18" fillId="2" borderId="0" xfId="0" applyFont="1" applyFill="1"/>
    <xf numFmtId="0" fontId="0" fillId="0" borderId="0" xfId="0" applyAlignment="1">
      <alignment vertical="center"/>
    </xf>
    <xf numFmtId="3" fontId="24" fillId="3" borderId="0" xfId="2" applyNumberFormat="1" applyFont="1" applyFill="1" applyAlignment="1">
      <alignment horizontal="left" vertical="center"/>
    </xf>
    <xf numFmtId="0" fontId="0" fillId="0" borderId="2" xfId="0" applyBorder="1" applyAlignment="1">
      <alignment horizontal="left" vertical="top" wrapText="1" indent="2"/>
    </xf>
    <xf numFmtId="3" fontId="18" fillId="0" borderId="2" xfId="0" applyNumberFormat="1" applyFont="1" applyBorder="1" applyAlignment="1">
      <alignment horizontal="center" vertical="center" wrapText="1"/>
    </xf>
    <xf numFmtId="0" fontId="42" fillId="0" borderId="2" xfId="0" applyFont="1" applyBorder="1" applyAlignment="1">
      <alignment horizontal="right" vertical="center" wrapText="1"/>
    </xf>
    <xf numFmtId="0" fontId="0" fillId="2" borderId="2" xfId="0" applyFill="1" applyBorder="1" applyAlignment="1">
      <alignment horizontal="left" vertical="top" wrapText="1" indent="2"/>
    </xf>
    <xf numFmtId="0" fontId="0" fillId="2" borderId="2" xfId="0" applyFill="1" applyBorder="1" applyAlignment="1">
      <alignment horizontal="right" vertical="top" wrapText="1" indent="2"/>
    </xf>
    <xf numFmtId="0" fontId="13" fillId="2" borderId="0" xfId="0" applyFont="1" applyFill="1" applyAlignment="1">
      <alignment vertical="center" wrapText="1"/>
    </xf>
    <xf numFmtId="0" fontId="0" fillId="2" borderId="0" xfId="0" applyFill="1" applyAlignment="1">
      <alignment horizontal="left" vertical="top" wrapText="1" indent="2"/>
    </xf>
    <xf numFmtId="0" fontId="42" fillId="0" borderId="0" xfId="0" applyFont="1" applyAlignment="1">
      <alignment horizontal="center"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xf>
    <xf numFmtId="0" fontId="43" fillId="0" borderId="0" xfId="0" applyFont="1" applyAlignment="1">
      <alignment vertical="center"/>
    </xf>
    <xf numFmtId="0" fontId="24" fillId="0" borderId="0" xfId="0" applyFont="1" applyAlignment="1">
      <alignment vertical="center"/>
    </xf>
    <xf numFmtId="3" fontId="18" fillId="2" borderId="4" xfId="0" applyNumberFormat="1" applyFont="1" applyFill="1" applyBorder="1" applyAlignment="1">
      <alignment horizontal="center" vertical="center" wrapText="1"/>
    </xf>
    <xf numFmtId="0" fontId="27" fillId="0" borderId="11" xfId="0" applyFont="1" applyBorder="1" applyAlignment="1">
      <alignment horizontal="left" vertical="center" wrapText="1" indent="2"/>
    </xf>
    <xf numFmtId="3" fontId="18" fillId="0" borderId="11" xfId="0" applyNumberFormat="1" applyFont="1" applyBorder="1" applyAlignment="1">
      <alignment horizontal="center" vertical="center" wrapText="1"/>
    </xf>
    <xf numFmtId="0" fontId="15" fillId="0" borderId="11" xfId="0" applyFont="1" applyBorder="1" applyAlignment="1">
      <alignment horizontal="right" vertical="center" wrapText="1"/>
    </xf>
    <xf numFmtId="3" fontId="15" fillId="0" borderId="0" xfId="0" applyNumberFormat="1" applyFont="1" applyAlignment="1">
      <alignment horizontal="right" vertical="center" wrapText="1"/>
    </xf>
    <xf numFmtId="0" fontId="0" fillId="2" borderId="0" xfId="0" applyFill="1" applyAlignment="1">
      <alignment vertical="center" wrapText="1"/>
    </xf>
    <xf numFmtId="0" fontId="30" fillId="0" borderId="11" xfId="0" applyFont="1" applyBorder="1" applyAlignment="1">
      <alignment horizontal="left" vertical="center" wrapText="1" indent="2"/>
    </xf>
    <xf numFmtId="0" fontId="27" fillId="0" borderId="4" xfId="0" applyFont="1" applyBorder="1" applyAlignment="1">
      <alignment horizontal="left" vertical="center" wrapText="1" indent="2"/>
    </xf>
    <xf numFmtId="0" fontId="16" fillId="0" borderId="11" xfId="0" applyFont="1" applyBorder="1" applyAlignment="1">
      <alignment horizontal="left" vertical="center" wrapText="1" indent="2"/>
    </xf>
    <xf numFmtId="0" fontId="44" fillId="0" borderId="11" xfId="0" applyFont="1" applyBorder="1" applyAlignment="1">
      <alignment horizontal="center" wrapText="1"/>
    </xf>
    <xf numFmtId="0" fontId="30" fillId="0" borderId="11" xfId="0" applyFont="1" applyBorder="1" applyAlignment="1">
      <alignment horizontal="right" vertical="center" wrapText="1"/>
    </xf>
    <xf numFmtId="3" fontId="30" fillId="0" borderId="11" xfId="0" applyNumberFormat="1" applyFont="1" applyBorder="1" applyAlignment="1">
      <alignment horizontal="right" vertical="center"/>
    </xf>
    <xf numFmtId="0" fontId="15" fillId="0" borderId="4" xfId="0" applyFont="1" applyBorder="1" applyAlignment="1">
      <alignment horizontal="left" vertical="center" wrapText="1" indent="2"/>
    </xf>
    <xf numFmtId="0" fontId="44" fillId="0" borderId="4" xfId="0" applyFont="1" applyBorder="1" applyAlignment="1">
      <alignment horizontal="center" wrapText="1"/>
    </xf>
    <xf numFmtId="0" fontId="27" fillId="0" borderId="4" xfId="0" applyFont="1" applyBorder="1" applyAlignment="1">
      <alignment horizontal="right" vertical="center" wrapText="1"/>
    </xf>
    <xf numFmtId="0" fontId="27" fillId="0" borderId="4" xfId="0" applyFont="1" applyBorder="1" applyAlignment="1">
      <alignment horizontal="right" vertical="center"/>
    </xf>
    <xf numFmtId="0" fontId="16" fillId="0" borderId="4" xfId="0" applyFont="1" applyBorder="1" applyAlignment="1">
      <alignment horizontal="left" vertical="center" wrapText="1" indent="2"/>
    </xf>
    <xf numFmtId="0" fontId="30" fillId="0" borderId="4" xfId="0" applyFont="1" applyBorder="1" applyAlignment="1">
      <alignment horizontal="right" vertical="center" wrapText="1"/>
    </xf>
    <xf numFmtId="0" fontId="30" fillId="0" borderId="4" xfId="0" applyFont="1" applyBorder="1" applyAlignment="1">
      <alignment horizontal="right" vertical="center"/>
    </xf>
    <xf numFmtId="0" fontId="20" fillId="0" borderId="4" xfId="0" applyFont="1" applyBorder="1" applyAlignment="1">
      <alignment horizontal="right" vertical="center" wrapText="1" indent="5"/>
    </xf>
    <xf numFmtId="0" fontId="20" fillId="0" borderId="4" xfId="0" applyFont="1" applyBorder="1" applyAlignment="1">
      <alignment horizontal="right" vertical="center" wrapText="1" indent="10"/>
    </xf>
    <xf numFmtId="0" fontId="16" fillId="0" borderId="0" xfId="0" applyFont="1" applyAlignment="1">
      <alignment horizontal="left" vertical="center" wrapText="1" indent="2"/>
    </xf>
    <xf numFmtId="0" fontId="44" fillId="0" borderId="0" xfId="0" applyFont="1" applyAlignment="1">
      <alignment horizontal="center" wrapText="1"/>
    </xf>
    <xf numFmtId="165" fontId="10" fillId="0" borderId="0" xfId="3" applyNumberFormat="1" applyFont="1" applyBorder="1"/>
    <xf numFmtId="0" fontId="14" fillId="3" borderId="0" xfId="0" applyFont="1" applyFill="1"/>
    <xf numFmtId="0" fontId="10" fillId="0" borderId="11" xfId="0" applyFont="1" applyBorder="1" applyAlignment="1">
      <alignment horizontal="left" indent="2"/>
    </xf>
    <xf numFmtId="0" fontId="10" fillId="0" borderId="0" xfId="0" applyFont="1" applyAlignment="1">
      <alignment horizontal="center" vertical="center"/>
    </xf>
    <xf numFmtId="49" fontId="12" fillId="3" borderId="0" xfId="2" applyNumberFormat="1" applyFont="1" applyFill="1" applyAlignment="1">
      <alignment vertical="center"/>
    </xf>
    <xf numFmtId="0" fontId="0" fillId="0" borderId="11" xfId="0" applyBorder="1" applyAlignment="1">
      <alignment horizontal="right" vertical="center"/>
    </xf>
    <xf numFmtId="0" fontId="29" fillId="0" borderId="0" xfId="0" applyFont="1" applyAlignment="1">
      <alignment wrapText="1"/>
    </xf>
    <xf numFmtId="0" fontId="10" fillId="0" borderId="4" xfId="0" applyFont="1" applyBorder="1" applyAlignment="1">
      <alignment horizontal="right"/>
    </xf>
    <xf numFmtId="3" fontId="40" fillId="3" borderId="0" xfId="2" applyNumberFormat="1" applyFont="1" applyFill="1" applyAlignment="1">
      <alignment horizontal="left" vertical="center"/>
    </xf>
    <xf numFmtId="49" fontId="36" fillId="3" borderId="27" xfId="2" applyNumberFormat="1" applyFont="1" applyFill="1" applyBorder="1" applyAlignment="1">
      <alignment horizontal="center" vertical="center"/>
    </xf>
    <xf numFmtId="0" fontId="45" fillId="0" borderId="11" xfId="0" applyFont="1" applyBorder="1" applyAlignment="1">
      <alignment horizontal="left" vertical="center" wrapText="1" indent="2"/>
    </xf>
    <xf numFmtId="0" fontId="40" fillId="0" borderId="11" xfId="0" applyFont="1" applyBorder="1" applyAlignment="1">
      <alignment horizontal="center"/>
    </xf>
    <xf numFmtId="0" fontId="0" fillId="0" borderId="11" xfId="0" applyBorder="1" applyAlignment="1">
      <alignment horizontal="right"/>
    </xf>
    <xf numFmtId="165" fontId="0" fillId="0" borderId="11" xfId="3" applyNumberFormat="1" applyFont="1" applyBorder="1" applyAlignment="1">
      <alignment horizontal="right"/>
    </xf>
    <xf numFmtId="168" fontId="0" fillId="0" borderId="11" xfId="0" applyNumberFormat="1" applyBorder="1" applyAlignment="1">
      <alignment horizontal="right"/>
    </xf>
    <xf numFmtId="168" fontId="0" fillId="0" borderId="11" xfId="3" applyNumberFormat="1" applyFont="1" applyFill="1" applyBorder="1" applyAlignment="1">
      <alignment horizontal="right"/>
    </xf>
    <xf numFmtId="0" fontId="45" fillId="0" borderId="4" xfId="0" applyFont="1" applyBorder="1" applyAlignment="1">
      <alignment horizontal="left" vertical="center" wrapText="1" indent="2"/>
    </xf>
    <xf numFmtId="0" fontId="40" fillId="0" borderId="4" xfId="0" applyFont="1" applyBorder="1" applyAlignment="1">
      <alignment horizontal="center"/>
    </xf>
    <xf numFmtId="168" fontId="0" fillId="0" borderId="28" xfId="0" applyNumberFormat="1" applyBorder="1" applyAlignment="1">
      <alignment horizontal="right"/>
    </xf>
    <xf numFmtId="168" fontId="0" fillId="0" borderId="28" xfId="3" applyNumberFormat="1" applyFont="1" applyFill="1" applyBorder="1" applyAlignment="1">
      <alignment horizontal="right"/>
    </xf>
    <xf numFmtId="168" fontId="0" fillId="0" borderId="4" xfId="3" applyNumberFormat="1" applyFont="1" applyFill="1" applyBorder="1" applyAlignment="1">
      <alignment horizontal="right"/>
    </xf>
    <xf numFmtId="165" fontId="0" fillId="0" borderId="4" xfId="3" applyNumberFormat="1" applyFont="1" applyBorder="1" applyAlignment="1">
      <alignment horizontal="right"/>
    </xf>
    <xf numFmtId="0" fontId="30" fillId="0" borderId="4" xfId="0" applyFont="1" applyBorder="1" applyAlignment="1">
      <alignment horizontal="left" vertical="center" wrapText="1" indent="2"/>
    </xf>
    <xf numFmtId="0" fontId="43" fillId="0" borderId="11" xfId="0" applyFont="1" applyBorder="1" applyAlignment="1">
      <alignment horizontal="center"/>
    </xf>
    <xf numFmtId="168" fontId="13" fillId="0" borderId="4" xfId="3" applyNumberFormat="1" applyFont="1" applyFill="1" applyBorder="1" applyAlignment="1">
      <alignment horizontal="right"/>
    </xf>
    <xf numFmtId="0" fontId="48" fillId="0" borderId="0" xfId="0" applyFont="1" applyAlignment="1">
      <alignment horizontal="left" vertical="center" indent="2"/>
    </xf>
    <xf numFmtId="0" fontId="46" fillId="0" borderId="0" xfId="0" applyFont="1" applyAlignment="1">
      <alignment vertical="center" wrapText="1"/>
    </xf>
    <xf numFmtId="0" fontId="47" fillId="0" borderId="0" xfId="0" applyFont="1" applyAlignment="1">
      <alignment vertical="center" wrapText="1"/>
    </xf>
    <xf numFmtId="0" fontId="48" fillId="0" borderId="0" xfId="0" applyFont="1" applyAlignment="1">
      <alignment vertical="center"/>
    </xf>
    <xf numFmtId="0" fontId="40" fillId="0" borderId="29" xfId="0" applyFont="1" applyBorder="1" applyAlignment="1">
      <alignment horizontal="center"/>
    </xf>
    <xf numFmtId="0" fontId="40" fillId="0" borderId="0" xfId="0" applyFont="1" applyAlignment="1">
      <alignment vertical="center"/>
    </xf>
    <xf numFmtId="3" fontId="36" fillId="3" borderId="0" xfId="2" applyNumberFormat="1" applyFont="1" applyFill="1" applyAlignment="1">
      <alignment horizontal="left" vertical="center"/>
    </xf>
    <xf numFmtId="0" fontId="45" fillId="0" borderId="29" xfId="0" applyFont="1" applyBorder="1" applyAlignment="1">
      <alignment horizontal="left" vertical="center" wrapText="1" indent="2"/>
    </xf>
    <xf numFmtId="0" fontId="0" fillId="0" borderId="29" xfId="0" applyBorder="1" applyAlignment="1">
      <alignment horizontal="right"/>
    </xf>
    <xf numFmtId="49" fontId="40" fillId="0" borderId="11" xfId="2" applyNumberFormat="1" applyFont="1" applyBorder="1" applyAlignment="1">
      <alignment horizontal="center" vertical="center"/>
    </xf>
    <xf numFmtId="0" fontId="0" fillId="0" borderId="29" xfId="3" applyNumberFormat="1" applyFont="1" applyBorder="1" applyAlignment="1">
      <alignment horizontal="right"/>
    </xf>
    <xf numFmtId="0" fontId="24" fillId="0" borderId="11" xfId="0" applyFont="1" applyBorder="1" applyAlignment="1">
      <alignment horizontal="center"/>
    </xf>
    <xf numFmtId="164" fontId="0" fillId="0" borderId="11" xfId="3" applyFont="1" applyBorder="1" applyAlignment="1">
      <alignment horizontal="right"/>
    </xf>
    <xf numFmtId="0" fontId="24" fillId="0" borderId="4" xfId="0" applyFont="1" applyBorder="1" applyAlignment="1">
      <alignment horizontal="center"/>
    </xf>
    <xf numFmtId="164" fontId="0" fillId="0" borderId="11" xfId="0" applyNumberFormat="1" applyBorder="1" applyAlignment="1">
      <alignment horizontal="right"/>
    </xf>
    <xf numFmtId="0" fontId="43" fillId="0" borderId="0" xfId="0" applyFont="1" applyAlignment="1">
      <alignment horizontal="left" vertical="center" indent="2"/>
    </xf>
    <xf numFmtId="0" fontId="50" fillId="0" borderId="0" xfId="0" applyFont="1" applyAlignment="1">
      <alignment vertical="center" wrapText="1"/>
    </xf>
    <xf numFmtId="0" fontId="24" fillId="0" borderId="31" xfId="0" applyFont="1" applyBorder="1" applyAlignment="1">
      <alignment horizontal="center"/>
    </xf>
    <xf numFmtId="0" fontId="16" fillId="2" borderId="4" xfId="0" applyFont="1" applyFill="1" applyBorder="1" applyAlignment="1">
      <alignment horizontal="right"/>
    </xf>
    <xf numFmtId="2" fontId="38" fillId="0" borderId="4" xfId="0" applyNumberFormat="1" applyFont="1" applyBorder="1" applyAlignment="1">
      <alignment horizontal="right"/>
    </xf>
    <xf numFmtId="0" fontId="24" fillId="0" borderId="18" xfId="0" applyFont="1" applyBorder="1" applyAlignment="1">
      <alignment horizontal="center"/>
    </xf>
    <xf numFmtId="0" fontId="15" fillId="2" borderId="4" xfId="0" applyFont="1" applyFill="1" applyBorder="1" applyAlignment="1">
      <alignment horizontal="right"/>
    </xf>
    <xf numFmtId="2" fontId="0" fillId="0" borderId="4" xfId="0" applyNumberFormat="1" applyBorder="1" applyAlignment="1">
      <alignment horizontal="right"/>
    </xf>
    <xf numFmtId="0" fontId="0" fillId="0" borderId="4" xfId="0" applyBorder="1" applyAlignment="1">
      <alignment horizontal="right"/>
    </xf>
    <xf numFmtId="2" fontId="0" fillId="0" borderId="4" xfId="3" applyNumberFormat="1" applyFont="1" applyBorder="1" applyAlignment="1">
      <alignment horizontal="right"/>
    </xf>
    <xf numFmtId="2" fontId="38" fillId="0" borderId="4" xfId="3" applyNumberFormat="1" applyFont="1" applyBorder="1" applyAlignment="1">
      <alignment horizontal="right"/>
    </xf>
    <xf numFmtId="0" fontId="24" fillId="0" borderId="32" xfId="0" applyFont="1" applyBorder="1" applyAlignment="1">
      <alignment horizontal="center"/>
    </xf>
    <xf numFmtId="0" fontId="24" fillId="0" borderId="4" xfId="0" applyFont="1" applyBorder="1" applyAlignment="1">
      <alignment horizontal="center" wrapText="1"/>
    </xf>
    <xf numFmtId="0" fontId="27" fillId="0" borderId="0" xfId="0" applyFont="1" applyAlignment="1">
      <alignment vertical="center" wrapText="1"/>
    </xf>
    <xf numFmtId="0" fontId="51" fillId="0" borderId="0" xfId="0" applyFont="1" applyAlignment="1">
      <alignment vertical="center" wrapText="1"/>
    </xf>
    <xf numFmtId="0" fontId="24" fillId="0" borderId="11" xfId="0" applyFont="1" applyBorder="1" applyAlignment="1">
      <alignment horizontal="center" wrapText="1"/>
    </xf>
    <xf numFmtId="165" fontId="0" fillId="0" borderId="11" xfId="3" applyNumberFormat="1" applyFont="1" applyBorder="1" applyAlignment="1">
      <alignment horizontal="right" vertical="center"/>
    </xf>
    <xf numFmtId="49" fontId="23" fillId="3" borderId="6" xfId="2" applyNumberFormat="1" applyFont="1" applyFill="1" applyBorder="1" applyAlignment="1">
      <alignment horizontal="center" vertical="center"/>
    </xf>
    <xf numFmtId="49" fontId="12" fillId="3" borderId="19" xfId="2" applyNumberFormat="1" applyFont="1" applyFill="1" applyBorder="1" applyAlignment="1">
      <alignment horizontal="center" vertical="center"/>
    </xf>
    <xf numFmtId="165" fontId="24" fillId="0" borderId="11" xfId="3" applyNumberFormat="1" applyFont="1" applyBorder="1" applyAlignment="1">
      <alignment horizontal="center" vertical="center"/>
    </xf>
    <xf numFmtId="164" fontId="0" fillId="0" borderId="11" xfId="3" applyFont="1" applyFill="1" applyBorder="1" applyAlignment="1">
      <alignment vertical="center"/>
    </xf>
    <xf numFmtId="2" fontId="15" fillId="2" borderId="0" xfId="0" applyNumberFormat="1" applyFont="1" applyFill="1"/>
    <xf numFmtId="164" fontId="0" fillId="0" borderId="4" xfId="3" applyFont="1" applyFill="1" applyBorder="1" applyAlignment="1">
      <alignment vertical="center"/>
    </xf>
    <xf numFmtId="3" fontId="15" fillId="2" borderId="0" xfId="0" applyNumberFormat="1" applyFont="1" applyFill="1"/>
    <xf numFmtId="167" fontId="15" fillId="2" borderId="0" xfId="0" applyNumberFormat="1" applyFont="1" applyFill="1"/>
    <xf numFmtId="169" fontId="0" fillId="0" borderId="4" xfId="3" applyNumberFormat="1" applyFont="1" applyFill="1" applyBorder="1" applyAlignment="1">
      <alignment vertical="center"/>
    </xf>
    <xf numFmtId="164" fontId="0" fillId="0" borderId="11" xfId="3" applyFont="1" applyFill="1" applyBorder="1"/>
    <xf numFmtId="164" fontId="0" fillId="0" borderId="4" xfId="3" applyFont="1" applyFill="1" applyBorder="1"/>
    <xf numFmtId="164" fontId="0" fillId="0" borderId="0" xfId="0" applyNumberFormat="1"/>
    <xf numFmtId="165" fontId="0" fillId="0" borderId="11" xfId="3" applyNumberFormat="1" applyFont="1" applyFill="1" applyBorder="1"/>
    <xf numFmtId="0" fontId="53" fillId="4" borderId="0" xfId="0" applyFont="1" applyFill="1" applyAlignment="1">
      <alignment vertical="center" wrapText="1"/>
    </xf>
    <xf numFmtId="0" fontId="52" fillId="3" borderId="0" xfId="0" applyFont="1" applyFill="1" applyAlignment="1">
      <alignment horizontal="center" vertical="center" wrapText="1"/>
    </xf>
    <xf numFmtId="0" fontId="10" fillId="2" borderId="0" xfId="0" applyFont="1" applyFill="1" applyAlignment="1">
      <alignment horizontal="left" indent="1"/>
    </xf>
    <xf numFmtId="0" fontId="24" fillId="2" borderId="0" xfId="0" applyFont="1" applyFill="1" applyAlignment="1">
      <alignment horizontal="center"/>
    </xf>
    <xf numFmtId="0" fontId="10" fillId="2" borderId="0" xfId="0" applyFont="1" applyFill="1" applyAlignment="1">
      <alignment horizontal="center"/>
    </xf>
    <xf numFmtId="0" fontId="10" fillId="2" borderId="0" xfId="0" applyFont="1" applyFill="1"/>
    <xf numFmtId="0" fontId="16" fillId="0" borderId="1" xfId="0" applyFont="1" applyBorder="1" applyAlignment="1">
      <alignment horizontal="left" vertical="center" wrapText="1" indent="2"/>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indent="2"/>
    </xf>
    <xf numFmtId="0" fontId="15" fillId="0" borderId="1" xfId="0" applyFont="1" applyBorder="1" applyAlignment="1">
      <alignment horizontal="right" vertical="center" wrapText="1"/>
    </xf>
    <xf numFmtId="3" fontId="15" fillId="0" borderId="1" xfId="0" applyNumberFormat="1" applyFont="1" applyBorder="1" applyAlignment="1">
      <alignment horizontal="right" vertical="center" wrapText="1"/>
    </xf>
    <xf numFmtId="170" fontId="15" fillId="0" borderId="1" xfId="0" applyNumberFormat="1" applyFont="1" applyBorder="1" applyAlignment="1">
      <alignment horizontal="center" vertical="center" wrapText="1"/>
    </xf>
    <xf numFmtId="0" fontId="52" fillId="3" borderId="0" xfId="0" applyFont="1" applyFill="1" applyAlignment="1">
      <alignment horizontal="center" vertical="center"/>
    </xf>
    <xf numFmtId="0" fontId="49" fillId="2" borderId="0" xfId="0" applyFont="1" applyFill="1" applyAlignment="1">
      <alignment horizontal="left" vertical="top" indent="2"/>
    </xf>
    <xf numFmtId="171" fontId="15" fillId="0" borderId="1" xfId="4" applyNumberFormat="1" applyFont="1" applyBorder="1" applyAlignment="1">
      <alignment horizontal="center" vertical="center" wrapText="1"/>
    </xf>
    <xf numFmtId="49" fontId="35" fillId="3" borderId="0" xfId="2" applyNumberFormat="1" applyFont="1" applyFill="1" applyAlignment="1">
      <alignment horizontal="center" vertical="center" wrapText="1"/>
    </xf>
    <xf numFmtId="167" fontId="15" fillId="2" borderId="2" xfId="0" applyNumberFormat="1" applyFont="1" applyFill="1" applyBorder="1" applyAlignment="1">
      <alignment horizontal="right" vertical="center"/>
    </xf>
    <xf numFmtId="172" fontId="0" fillId="0" borderId="0" xfId="3" applyNumberFormat="1" applyFont="1" applyBorder="1" applyAlignment="1">
      <alignment vertical="center"/>
    </xf>
    <xf numFmtId="1" fontId="24" fillId="0" borderId="11" xfId="0" applyNumberFormat="1" applyFont="1" applyBorder="1" applyAlignment="1">
      <alignment horizontal="right"/>
    </xf>
    <xf numFmtId="1" fontId="24" fillId="0" borderId="4" xfId="0" applyNumberFormat="1" applyFont="1" applyBorder="1" applyAlignment="1">
      <alignment horizontal="right"/>
    </xf>
    <xf numFmtId="2" fontId="24" fillId="0" borderId="11" xfId="0" applyNumberFormat="1" applyFont="1" applyBorder="1" applyAlignment="1">
      <alignment horizontal="right"/>
    </xf>
    <xf numFmtId="171" fontId="15" fillId="2" borderId="0" xfId="4" applyNumberFormat="1" applyFont="1" applyFill="1"/>
    <xf numFmtId="43" fontId="15" fillId="2" borderId="0" xfId="0" applyNumberFormat="1" applyFont="1" applyFill="1"/>
    <xf numFmtId="0" fontId="25" fillId="0" borderId="14" xfId="0" applyFont="1" applyBorder="1" applyAlignment="1">
      <alignment horizontal="right" vertical="center" wrapText="1"/>
    </xf>
    <xf numFmtId="0" fontId="39" fillId="2" borderId="0" xfId="0" applyFont="1" applyFill="1" applyAlignment="1">
      <alignment horizontal="left" indent="1"/>
    </xf>
    <xf numFmtId="173" fontId="15" fillId="0" borderId="1" xfId="4" applyNumberFormat="1" applyFont="1" applyBorder="1" applyAlignment="1">
      <alignment horizontal="center" vertical="center" wrapText="1"/>
    </xf>
    <xf numFmtId="0" fontId="30" fillId="0" borderId="0" xfId="0" applyFont="1" applyAlignment="1">
      <alignment horizontal="right" vertical="center" wrapText="1"/>
    </xf>
    <xf numFmtId="0" fontId="30" fillId="0" borderId="0" xfId="0" applyFont="1" applyAlignment="1">
      <alignment horizontal="right" vertical="center"/>
    </xf>
    <xf numFmtId="3" fontId="30" fillId="0" borderId="0" xfId="0" applyNumberFormat="1" applyFont="1" applyAlignment="1">
      <alignment horizontal="right" vertical="center"/>
    </xf>
    <xf numFmtId="174" fontId="25" fillId="2" borderId="0" xfId="0" applyNumberFormat="1" applyFont="1" applyFill="1" applyAlignment="1">
      <alignment horizontal="center"/>
    </xf>
    <xf numFmtId="1" fontId="25" fillId="0" borderId="14" xfId="0" applyNumberFormat="1" applyFont="1" applyBorder="1" applyAlignment="1">
      <alignment horizontal="right" vertical="center" wrapText="1"/>
    </xf>
    <xf numFmtId="171" fontId="15" fillId="0" borderId="11" xfId="4" applyNumberFormat="1" applyFont="1" applyBorder="1" applyAlignment="1">
      <alignment horizontal="right" vertical="center" wrapText="1"/>
    </xf>
    <xf numFmtId="0" fontId="56" fillId="0" borderId="0" xfId="0" applyFont="1" applyAlignment="1">
      <alignment horizontal="left" indent="2"/>
    </xf>
    <xf numFmtId="171" fontId="15" fillId="2" borderId="1" xfId="4" applyNumberFormat="1" applyFont="1" applyFill="1" applyBorder="1" applyAlignment="1">
      <alignment horizontal="right" vertical="center" wrapText="1"/>
    </xf>
    <xf numFmtId="173" fontId="15" fillId="2" borderId="1" xfId="4" applyNumberFormat="1" applyFont="1" applyFill="1" applyBorder="1" applyAlignment="1">
      <alignment horizontal="right" vertical="center" wrapText="1"/>
    </xf>
    <xf numFmtId="43" fontId="27" fillId="0" borderId="11" xfId="4" applyFont="1" applyBorder="1" applyAlignment="1">
      <alignment horizontal="right" vertical="center"/>
    </xf>
    <xf numFmtId="173" fontId="27" fillId="0" borderId="11" xfId="4" applyNumberFormat="1" applyFont="1" applyBorder="1" applyAlignment="1">
      <alignment horizontal="right" vertical="center"/>
    </xf>
    <xf numFmtId="1" fontId="15" fillId="0" borderId="4" xfId="0" applyNumberFormat="1" applyFont="1" applyBorder="1" applyAlignment="1">
      <alignment horizontal="right" vertical="center" wrapText="1"/>
    </xf>
    <xf numFmtId="0" fontId="18" fillId="0" borderId="4" xfId="0" applyFont="1" applyBorder="1" applyAlignment="1">
      <alignment horizontal="right" vertical="center" wrapText="1"/>
    </xf>
    <xf numFmtId="0" fontId="12" fillId="3" borderId="0" xfId="0" applyFont="1" applyFill="1" applyAlignment="1">
      <alignment vertical="center"/>
    </xf>
    <xf numFmtId="3" fontId="9" fillId="0" borderId="2" xfId="2" applyNumberFormat="1" applyFont="1" applyBorder="1" applyAlignment="1">
      <alignment horizontal="left" vertical="center" indent="2"/>
    </xf>
    <xf numFmtId="171" fontId="25" fillId="0" borderId="2" xfId="4" applyNumberFormat="1" applyFont="1" applyBorder="1" applyAlignment="1">
      <alignment horizontal="right" vertical="center" wrapText="1"/>
    </xf>
    <xf numFmtId="171" fontId="32" fillId="5" borderId="2" xfId="4" applyNumberFormat="1" applyFont="1" applyFill="1" applyBorder="1" applyAlignment="1">
      <alignment vertical="center" wrapText="1"/>
    </xf>
    <xf numFmtId="171" fontId="38" fillId="5" borderId="2" xfId="4" applyNumberFormat="1" applyFont="1" applyFill="1" applyBorder="1" applyAlignment="1">
      <alignment vertical="center" wrapText="1"/>
    </xf>
    <xf numFmtId="171" fontId="15" fillId="0" borderId="2" xfId="4" applyNumberFormat="1" applyFont="1" applyBorder="1" applyAlignment="1">
      <alignment horizontal="right" vertical="center" wrapText="1"/>
    </xf>
    <xf numFmtId="171" fontId="16" fillId="5" borderId="2" xfId="4" applyNumberFormat="1" applyFont="1" applyFill="1" applyBorder="1" applyAlignment="1">
      <alignment vertical="center" wrapText="1"/>
    </xf>
    <xf numFmtId="0" fontId="15" fillId="0" borderId="10" xfId="0" applyFont="1" applyBorder="1" applyAlignment="1">
      <alignment horizontal="left" vertical="center" wrapText="1" indent="3"/>
    </xf>
    <xf numFmtId="171" fontId="15" fillId="0" borderId="9" xfId="4" applyNumberFormat="1" applyFont="1" applyBorder="1" applyAlignment="1">
      <alignment horizontal="right" vertical="center" wrapText="1"/>
    </xf>
    <xf numFmtId="165" fontId="25" fillId="2" borderId="0" xfId="0" applyNumberFormat="1" applyFont="1" applyFill="1" applyAlignment="1">
      <alignment horizontal="center"/>
    </xf>
    <xf numFmtId="165" fontId="27" fillId="0" borderId="2" xfId="0" applyNumberFormat="1" applyFont="1" applyBorder="1" applyAlignment="1">
      <alignment horizontal="right" vertical="center" wrapText="1"/>
    </xf>
    <xf numFmtId="164" fontId="0" fillId="0" borderId="11" xfId="3" applyFont="1" applyFill="1" applyBorder="1" applyAlignment="1">
      <alignment horizontal="right"/>
    </xf>
    <xf numFmtId="0" fontId="10" fillId="0" borderId="0" xfId="0" applyFont="1" applyAlignment="1">
      <alignment horizontal="right"/>
    </xf>
    <xf numFmtId="171" fontId="10" fillId="0" borderId="4" xfId="4" applyNumberFormat="1" applyFont="1" applyBorder="1" applyAlignment="1">
      <alignment horizontal="right"/>
    </xf>
    <xf numFmtId="0" fontId="56" fillId="0" borderId="0" xfId="0" applyFont="1" applyAlignment="1">
      <alignment horizontal="left" vertical="center" indent="2"/>
    </xf>
    <xf numFmtId="171" fontId="30" fillId="0" borderId="11" xfId="4" applyNumberFormat="1" applyFont="1" applyBorder="1" applyAlignment="1">
      <alignment horizontal="right" vertical="center" wrapText="1"/>
    </xf>
    <xf numFmtId="171" fontId="27" fillId="0" borderId="11" xfId="4" applyNumberFormat="1" applyFont="1" applyBorder="1" applyAlignment="1">
      <alignment horizontal="right" vertical="center" wrapText="1"/>
    </xf>
    <xf numFmtId="0" fontId="56" fillId="0" borderId="0" xfId="0" applyFont="1" applyAlignment="1">
      <alignment vertical="center"/>
    </xf>
    <xf numFmtId="0" fontId="27" fillId="0" borderId="0" xfId="0" applyFont="1" applyAlignment="1">
      <alignment horizontal="left" vertical="center" wrapText="1" indent="2"/>
    </xf>
    <xf numFmtId="165" fontId="0" fillId="0" borderId="0" xfId="3" applyNumberFormat="1" applyFont="1" applyFill="1" applyBorder="1"/>
    <xf numFmtId="171" fontId="27" fillId="0" borderId="11" xfId="4" applyNumberFormat="1" applyFont="1" applyBorder="1" applyAlignment="1">
      <alignment horizontal="right" vertical="center"/>
    </xf>
    <xf numFmtId="171" fontId="13" fillId="0" borderId="2" xfId="4" applyNumberFormat="1" applyFont="1" applyBorder="1" applyAlignment="1">
      <alignment horizontal="right" vertical="center"/>
    </xf>
    <xf numFmtId="171" fontId="27" fillId="0" borderId="2" xfId="4" applyNumberFormat="1" applyFont="1" applyBorder="1" applyAlignment="1">
      <alignment horizontal="right" vertical="center" wrapText="1"/>
    </xf>
    <xf numFmtId="0" fontId="25" fillId="0" borderId="0" xfId="0" applyFont="1" applyAlignment="1">
      <alignment horizontal="left" vertical="center" wrapText="1" indent="2"/>
    </xf>
    <xf numFmtId="0" fontId="18" fillId="0" borderId="0" xfId="0" applyFont="1" applyAlignment="1">
      <alignment horizontal="right" vertical="center" wrapText="1"/>
    </xf>
    <xf numFmtId="0" fontId="25" fillId="0" borderId="0" xfId="0" applyFont="1" applyAlignment="1">
      <alignment vertical="center" wrapText="1"/>
    </xf>
    <xf numFmtId="3" fontId="31" fillId="0" borderId="0" xfId="0" applyNumberFormat="1" applyFont="1" applyAlignment="1">
      <alignment horizontal="center" vertical="center" wrapText="1"/>
    </xf>
    <xf numFmtId="0" fontId="25" fillId="0" borderId="0" xfId="0" applyFont="1" applyAlignment="1">
      <alignment horizontal="right" vertical="center" wrapText="1"/>
    </xf>
    <xf numFmtId="0" fontId="25" fillId="0" borderId="0" xfId="0" applyFont="1" applyAlignment="1">
      <alignment vertical="center"/>
    </xf>
    <xf numFmtId="1" fontId="25" fillId="0" borderId="0" xfId="0" applyNumberFormat="1" applyFont="1" applyAlignment="1">
      <alignment horizontal="right" vertical="center" wrapText="1"/>
    </xf>
    <xf numFmtId="1" fontId="25" fillId="0" borderId="0" xfId="0" applyNumberFormat="1" applyFont="1" applyAlignment="1">
      <alignment vertical="center"/>
    </xf>
    <xf numFmtId="0" fontId="24" fillId="0" borderId="0" xfId="0" applyFont="1" applyAlignment="1">
      <alignment horizontal="center" wrapText="1"/>
    </xf>
    <xf numFmtId="2" fontId="24" fillId="0" borderId="0" xfId="0" applyNumberFormat="1" applyFont="1" applyAlignment="1">
      <alignment horizontal="right"/>
    </xf>
    <xf numFmtId="0" fontId="58" fillId="0" borderId="0" xfId="0" applyFont="1" applyAlignment="1">
      <alignment horizontal="left" vertical="center" wrapText="1" indent="2"/>
    </xf>
    <xf numFmtId="3" fontId="35" fillId="4" borderId="0" xfId="2" applyNumberFormat="1" applyFont="1" applyFill="1" applyAlignment="1">
      <alignment horizontal="left" vertical="center" wrapText="1"/>
    </xf>
    <xf numFmtId="0" fontId="39" fillId="2" borderId="0" xfId="0" applyFont="1" applyFill="1"/>
    <xf numFmtId="0" fontId="13" fillId="0" borderId="4" xfId="0" applyFont="1" applyBorder="1" applyAlignment="1">
      <alignment horizontal="left" indent="1"/>
    </xf>
    <xf numFmtId="0" fontId="16" fillId="0" borderId="2" xfId="0" applyFont="1" applyBorder="1" applyAlignment="1">
      <alignment horizontal="left" vertical="center" wrapText="1"/>
    </xf>
    <xf numFmtId="49" fontId="59" fillId="3" borderId="0" xfId="2" applyNumberFormat="1" applyFont="1" applyFill="1" applyAlignment="1">
      <alignment horizontal="center" vertical="center" wrapText="1"/>
    </xf>
    <xf numFmtId="0" fontId="0" fillId="0" borderId="11" xfId="0" applyBorder="1" applyAlignment="1">
      <alignment horizontal="left" vertical="center" indent="2"/>
    </xf>
    <xf numFmtId="0" fontId="0" fillId="0" borderId="39" xfId="0" applyBorder="1" applyAlignment="1">
      <alignment horizontal="left" vertical="center" indent="2"/>
    </xf>
    <xf numFmtId="0" fontId="27" fillId="0" borderId="2" xfId="0" applyFont="1" applyBorder="1" applyAlignment="1">
      <alignment horizontal="left" vertical="center" wrapText="1" indent="4"/>
    </xf>
    <xf numFmtId="0" fontId="0" fillId="0" borderId="2" xfId="0" applyBorder="1" applyAlignment="1">
      <alignment horizontal="left" vertical="center" indent="4"/>
    </xf>
    <xf numFmtId="0" fontId="27" fillId="0" borderId="2" xfId="0" applyFont="1" applyBorder="1" applyAlignment="1">
      <alignment horizontal="left" vertical="center" wrapText="1" indent="3"/>
    </xf>
    <xf numFmtId="0" fontId="0" fillId="0" borderId="2" xfId="0" applyBorder="1" applyAlignment="1">
      <alignment horizontal="left" vertical="center" indent="3"/>
    </xf>
    <xf numFmtId="0" fontId="25" fillId="0" borderId="2" xfId="0" applyFont="1" applyBorder="1" applyAlignment="1">
      <alignment horizontal="left" vertical="center" wrapText="1" indent="3"/>
    </xf>
    <xf numFmtId="0" fontId="25" fillId="2" borderId="2" xfId="0" applyFont="1" applyFill="1" applyBorder="1" applyAlignment="1">
      <alignment horizontal="left" vertical="center" wrapText="1" indent="3"/>
    </xf>
    <xf numFmtId="3" fontId="59" fillId="4" borderId="0" xfId="2" applyNumberFormat="1" applyFont="1" applyFill="1" applyAlignment="1">
      <alignment vertical="center"/>
    </xf>
    <xf numFmtId="49" fontId="59" fillId="3" borderId="0" xfId="2" applyNumberFormat="1" applyFont="1" applyFill="1" applyAlignment="1">
      <alignment horizontal="center" vertical="center"/>
    </xf>
    <xf numFmtId="0" fontId="62" fillId="0" borderId="0" xfId="0" applyFont="1" applyAlignment="1">
      <alignment horizontal="center" vertical="center"/>
    </xf>
    <xf numFmtId="0" fontId="27" fillId="0" borderId="0" xfId="0" applyFont="1" applyAlignment="1">
      <alignment horizontal="right" vertical="center"/>
    </xf>
    <xf numFmtId="3" fontId="27" fillId="0" borderId="0" xfId="0" applyNumberFormat="1" applyFont="1" applyAlignment="1">
      <alignment horizontal="right" vertical="center"/>
    </xf>
    <xf numFmtId="0" fontId="27" fillId="0" borderId="11" xfId="0" applyFont="1" applyBorder="1" applyAlignment="1">
      <alignment horizontal="left" vertical="center" wrapText="1"/>
    </xf>
    <xf numFmtId="1" fontId="15" fillId="0" borderId="9" xfId="0" applyNumberFormat="1" applyFont="1" applyBorder="1" applyAlignment="1">
      <alignment horizontal="right" vertical="center" wrapText="1"/>
    </xf>
    <xf numFmtId="0" fontId="56" fillId="0" borderId="17" xfId="0" applyFont="1" applyBorder="1" applyAlignment="1">
      <alignment horizontal="left" vertical="center" indent="2"/>
    </xf>
    <xf numFmtId="0" fontId="43" fillId="0" borderId="30" xfId="0" applyFont="1" applyBorder="1" applyAlignment="1">
      <alignment vertical="center"/>
    </xf>
    <xf numFmtId="0" fontId="56" fillId="0" borderId="6" xfId="0" applyFont="1" applyBorder="1" applyAlignment="1">
      <alignment horizontal="left" vertical="center" indent="2"/>
    </xf>
    <xf numFmtId="0" fontId="40" fillId="0" borderId="30" xfId="0" applyFont="1" applyBorder="1" applyAlignment="1">
      <alignment vertical="center"/>
    </xf>
    <xf numFmtId="0" fontId="48" fillId="0" borderId="30" xfId="0" applyFont="1" applyBorder="1" applyAlignment="1">
      <alignment vertical="center"/>
    </xf>
    <xf numFmtId="0" fontId="48" fillId="0" borderId="7" xfId="0" applyFont="1" applyBorder="1" applyAlignment="1">
      <alignment vertical="center"/>
    </xf>
    <xf numFmtId="0" fontId="8" fillId="0" borderId="4" xfId="0" applyFont="1" applyBorder="1" applyAlignment="1">
      <alignment horizontal="left" indent="2"/>
    </xf>
    <xf numFmtId="0" fontId="27" fillId="0" borderId="3" xfId="0" applyFont="1" applyBorder="1" applyAlignment="1">
      <alignment horizontal="left" vertical="center" wrapText="1" indent="3"/>
    </xf>
    <xf numFmtId="165" fontId="24" fillId="0" borderId="11" xfId="3" applyNumberFormat="1" applyFont="1" applyFill="1" applyBorder="1" applyAlignment="1">
      <alignment horizontal="right" vertical="center"/>
    </xf>
    <xf numFmtId="0" fontId="27" fillId="0" borderId="4" xfId="0" applyFont="1" applyBorder="1" applyAlignment="1">
      <alignment horizontal="left" vertical="center" wrapText="1" indent="3"/>
    </xf>
    <xf numFmtId="0" fontId="27" fillId="0" borderId="29" xfId="0" applyFont="1" applyBorder="1" applyAlignment="1">
      <alignment horizontal="left" vertical="center" wrapText="1" indent="3"/>
    </xf>
    <xf numFmtId="0" fontId="45" fillId="0" borderId="11" xfId="0" applyFont="1" applyBorder="1" applyAlignment="1">
      <alignment horizontal="right" vertical="center" wrapText="1" indent="2"/>
    </xf>
    <xf numFmtId="0" fontId="12" fillId="4" borderId="0" xfId="0" applyFont="1" applyFill="1" applyAlignment="1">
      <alignment horizontal="left" vertical="center"/>
    </xf>
    <xf numFmtId="0" fontId="0" fillId="0" borderId="1" xfId="0" applyBorder="1" applyAlignment="1">
      <alignment horizontal="right"/>
    </xf>
    <xf numFmtId="1" fontId="16" fillId="0" borderId="0" xfId="0" applyNumberFormat="1" applyFont="1" applyAlignment="1">
      <alignment vertical="center"/>
    </xf>
    <xf numFmtId="9" fontId="0" fillId="0" borderId="2" xfId="0" applyNumberFormat="1" applyBorder="1" applyAlignment="1">
      <alignment horizontal="right" vertical="center"/>
    </xf>
    <xf numFmtId="168" fontId="0" fillId="0" borderId="2" xfId="3" applyNumberFormat="1" applyFont="1" applyFill="1" applyBorder="1" applyAlignment="1">
      <alignment horizontal="right" vertical="center"/>
    </xf>
    <xf numFmtId="0" fontId="0" fillId="0" borderId="2" xfId="3" applyNumberFormat="1" applyFont="1" applyFill="1" applyBorder="1" applyAlignment="1">
      <alignment horizontal="right" vertical="center"/>
    </xf>
    <xf numFmtId="3" fontId="30" fillId="0" borderId="31" xfId="0" applyNumberFormat="1" applyFont="1" applyBorder="1" applyAlignment="1">
      <alignment horizontal="right" vertical="center"/>
    </xf>
    <xf numFmtId="3" fontId="27" fillId="0" borderId="31" xfId="0" applyNumberFormat="1" applyFont="1" applyBorder="1" applyAlignment="1">
      <alignment horizontal="right" vertical="center"/>
    </xf>
    <xf numFmtId="0" fontId="15" fillId="0" borderId="2" xfId="1" applyNumberFormat="1" applyFont="1" applyBorder="1" applyAlignment="1">
      <alignment horizontal="right" vertical="center" wrapText="1"/>
    </xf>
    <xf numFmtId="0" fontId="15" fillId="0" borderId="2" xfId="1" applyNumberFormat="1" applyFont="1" applyBorder="1" applyAlignment="1">
      <alignment vertical="center"/>
    </xf>
    <xf numFmtId="0" fontId="11" fillId="0" borderId="39" xfId="4" applyNumberFormat="1" applyFont="1" applyFill="1" applyBorder="1" applyAlignment="1">
      <alignment horizontal="right" vertical="center"/>
    </xf>
    <xf numFmtId="0" fontId="60" fillId="4" borderId="0" xfId="2" applyFont="1" applyFill="1" applyAlignment="1">
      <alignment horizontal="left" vertical="center" indent="1"/>
    </xf>
    <xf numFmtId="0" fontId="33" fillId="4" borderId="0" xfId="2" applyFont="1" applyFill="1" applyAlignment="1">
      <alignment horizontal="center" vertical="center"/>
    </xf>
    <xf numFmtId="0" fontId="32" fillId="4" borderId="0" xfId="2" applyFont="1" applyFill="1" applyAlignment="1">
      <alignment horizontal="center" vertical="center"/>
    </xf>
    <xf numFmtId="0" fontId="35" fillId="3" borderId="0" xfId="2" applyFont="1" applyFill="1" applyAlignment="1">
      <alignment horizontal="center" vertical="center"/>
    </xf>
    <xf numFmtId="0" fontId="35" fillId="3" borderId="0" xfId="2" applyFont="1" applyFill="1" applyAlignment="1">
      <alignment horizontal="center" vertical="center" wrapText="1"/>
    </xf>
    <xf numFmtId="0" fontId="25" fillId="2" borderId="39" xfId="0" applyFont="1" applyFill="1" applyBorder="1" applyAlignment="1">
      <alignment horizontal="left" vertical="center" wrapText="1" indent="2"/>
    </xf>
    <xf numFmtId="0" fontId="31" fillId="2" borderId="39" xfId="0" applyFont="1" applyFill="1" applyBorder="1" applyAlignment="1">
      <alignment horizontal="center" vertical="center" wrapText="1"/>
    </xf>
    <xf numFmtId="0" fontId="25" fillId="0" borderId="39" xfId="0" applyFont="1" applyBorder="1" applyAlignment="1">
      <alignment horizontal="right" vertical="center" wrapText="1"/>
    </xf>
    <xf numFmtId="0" fontId="35" fillId="4" borderId="0" xfId="2" applyFont="1" applyFill="1" applyAlignment="1">
      <alignment horizontal="left" vertical="center" wrapText="1" indent="1"/>
    </xf>
    <xf numFmtId="0" fontId="27" fillId="0" borderId="39" xfId="0" applyFont="1" applyBorder="1" applyAlignment="1">
      <alignment horizontal="left" vertical="center" wrapText="1" indent="2"/>
    </xf>
    <xf numFmtId="0" fontId="40" fillId="0" borderId="39" xfId="0" applyFont="1" applyBorder="1" applyAlignment="1">
      <alignment horizontal="center" vertical="center"/>
    </xf>
    <xf numFmtId="0" fontId="0" fillId="0" borderId="39" xfId="0" applyBorder="1" applyAlignment="1">
      <alignment horizontal="right"/>
    </xf>
    <xf numFmtId="0" fontId="0" fillId="0" borderId="39" xfId="4" applyNumberFormat="1" applyFont="1" applyFill="1" applyBorder="1" applyAlignment="1">
      <alignment horizontal="right" vertical="center"/>
    </xf>
    <xf numFmtId="0" fontId="0" fillId="0" borderId="39" xfId="0" quotePrefix="1" applyBorder="1" applyAlignment="1">
      <alignment horizontal="right"/>
    </xf>
    <xf numFmtId="0" fontId="0" fillId="0" borderId="39" xfId="0" applyBorder="1" applyAlignment="1">
      <alignment horizontal="left" indent="2"/>
    </xf>
    <xf numFmtId="0" fontId="40" fillId="0" borderId="39" xfId="0" applyFont="1" applyBorder="1" applyAlignment="1">
      <alignment horizontal="center"/>
    </xf>
    <xf numFmtId="0" fontId="18" fillId="0" borderId="39" xfId="0" applyFont="1" applyBorder="1" applyAlignment="1">
      <alignment horizontal="left" vertical="center" wrapText="1" indent="3"/>
    </xf>
    <xf numFmtId="0" fontId="31" fillId="0" borderId="39" xfId="0" applyFont="1" applyBorder="1" applyAlignment="1">
      <alignment horizontal="center" vertical="center" wrapText="1"/>
    </xf>
    <xf numFmtId="0" fontId="25" fillId="0" borderId="39" xfId="0" applyFont="1" applyBorder="1" applyAlignment="1">
      <alignment horizontal="left" vertical="center" wrapText="1" indent="2"/>
    </xf>
    <xf numFmtId="0" fontId="0" fillId="7" borderId="0" xfId="0" applyFill="1"/>
    <xf numFmtId="0" fontId="25" fillId="0" borderId="2" xfId="4" applyNumberFormat="1" applyFont="1" applyBorder="1" applyAlignment="1">
      <alignment horizontal="right" vertical="center" wrapText="1"/>
    </xf>
    <xf numFmtId="3" fontId="35" fillId="4" borderId="0" xfId="2" applyNumberFormat="1" applyFont="1" applyFill="1" applyAlignment="1">
      <alignment horizontal="left" vertical="center"/>
    </xf>
    <xf numFmtId="0" fontId="56" fillId="0" borderId="0" xfId="0" applyFont="1" applyAlignment="1">
      <alignment horizontal="left" vertical="center" wrapText="1"/>
    </xf>
    <xf numFmtId="165" fontId="25" fillId="0" borderId="2" xfId="3" applyNumberFormat="1" applyFont="1" applyFill="1" applyBorder="1" applyAlignment="1">
      <alignment horizontal="right" vertical="center" wrapText="1"/>
    </xf>
    <xf numFmtId="171" fontId="13" fillId="0" borderId="2" xfId="4" applyNumberFormat="1" applyFont="1" applyFill="1" applyBorder="1" applyAlignment="1">
      <alignment horizontal="right" vertical="center"/>
    </xf>
    <xf numFmtId="0" fontId="63" fillId="0" borderId="0" xfId="0" applyFont="1"/>
    <xf numFmtId="0" fontId="7" fillId="0" borderId="0" xfId="0" applyFont="1"/>
    <xf numFmtId="0" fontId="0" fillId="0" borderId="37" xfId="3" applyNumberFormat="1" applyFont="1" applyBorder="1" applyAlignment="1">
      <alignment horizontal="right"/>
    </xf>
    <xf numFmtId="0" fontId="0" fillId="0" borderId="35" xfId="3" applyNumberFormat="1" applyFont="1" applyBorder="1" applyAlignment="1">
      <alignment horizontal="right"/>
    </xf>
    <xf numFmtId="49" fontId="7" fillId="0" borderId="9" xfId="2" applyNumberFormat="1" applyFont="1" applyBorder="1" applyAlignment="1">
      <alignment horizontal="right" vertical="center"/>
    </xf>
    <xf numFmtId="0" fontId="7" fillId="0" borderId="9" xfId="2" applyFont="1" applyBorder="1" applyAlignment="1">
      <alignment horizontal="right" vertical="center"/>
    </xf>
    <xf numFmtId="49" fontId="7" fillId="0" borderId="10" xfId="2" applyNumberFormat="1" applyFont="1" applyBorder="1" applyAlignment="1">
      <alignment horizontal="right" vertical="center"/>
    </xf>
    <xf numFmtId="0" fontId="7" fillId="0" borderId="10" xfId="2" applyFont="1" applyBorder="1" applyAlignment="1">
      <alignment horizontal="right" vertical="center"/>
    </xf>
    <xf numFmtId="0" fontId="7" fillId="0" borderId="10" xfId="0" applyFont="1" applyBorder="1" applyAlignment="1">
      <alignment horizontal="left" vertical="center" wrapText="1" indent="2"/>
    </xf>
    <xf numFmtId="0" fontId="7" fillId="0" borderId="11" xfId="0" applyFont="1" applyBorder="1" applyAlignment="1">
      <alignment horizontal="right" vertical="center"/>
    </xf>
    <xf numFmtId="0" fontId="0" fillId="0" borderId="11" xfId="0" applyBorder="1" applyAlignment="1">
      <alignment horizontal="right" indent="2"/>
    </xf>
    <xf numFmtId="0" fontId="7" fillId="0" borderId="4" xfId="0" applyFont="1" applyBorder="1" applyAlignment="1">
      <alignment horizontal="right" vertical="center"/>
    </xf>
    <xf numFmtId="0" fontId="0" fillId="0" borderId="4" xfId="0" applyBorder="1" applyAlignment="1">
      <alignment horizontal="right" indent="2"/>
    </xf>
    <xf numFmtId="0" fontId="13" fillId="0" borderId="11" xfId="0" applyFont="1" applyBorder="1" applyAlignment="1">
      <alignment horizontal="right" indent="2"/>
    </xf>
    <xf numFmtId="1" fontId="7" fillId="0" borderId="10" xfId="0" applyNumberFormat="1" applyFont="1" applyBorder="1" applyAlignment="1">
      <alignment horizontal="right" vertical="center" wrapText="1"/>
    </xf>
    <xf numFmtId="0" fontId="7" fillId="0" borderId="10" xfId="0" applyFont="1" applyBorder="1" applyAlignment="1">
      <alignment horizontal="right" vertical="center" wrapText="1"/>
    </xf>
    <xf numFmtId="1" fontId="7" fillId="0" borderId="10" xfId="1" applyNumberFormat="1" applyFont="1" applyFill="1" applyBorder="1" applyAlignment="1">
      <alignment horizontal="right" vertical="center" wrapText="1"/>
    </xf>
    <xf numFmtId="9" fontId="7" fillId="0" borderId="10" xfId="0" applyNumberFormat="1" applyFont="1" applyBorder="1" applyAlignment="1">
      <alignment horizontal="right" vertical="center" wrapText="1"/>
    </xf>
    <xf numFmtId="0" fontId="7" fillId="0" borderId="9" xfId="0" applyFont="1" applyBorder="1" applyAlignment="1">
      <alignment horizontal="center" vertical="center" wrapText="1"/>
    </xf>
    <xf numFmtId="165" fontId="7" fillId="0" borderId="11" xfId="3" applyNumberFormat="1" applyFont="1" applyFill="1" applyBorder="1" applyAlignment="1">
      <alignment horizontal="right"/>
    </xf>
    <xf numFmtId="165" fontId="7" fillId="0" borderId="4" xfId="3" applyNumberFormat="1" applyFont="1" applyFill="1" applyBorder="1" applyAlignment="1">
      <alignment horizontal="right"/>
    </xf>
    <xf numFmtId="165" fontId="7" fillId="0" borderId="0" xfId="3" applyNumberFormat="1" applyFont="1" applyFill="1" applyBorder="1" applyAlignment="1">
      <alignment horizontal="right"/>
    </xf>
    <xf numFmtId="49" fontId="7" fillId="0" borderId="11" xfId="2" applyNumberFormat="1" applyFont="1" applyBorder="1" applyAlignment="1">
      <alignment horizontal="right" vertical="center"/>
    </xf>
    <xf numFmtId="2" fontId="7" fillId="0" borderId="4" xfId="0" applyNumberFormat="1" applyFont="1" applyBorder="1" applyAlignment="1">
      <alignment horizontal="right"/>
    </xf>
    <xf numFmtId="168" fontId="7" fillId="0" borderId="11" xfId="3" applyNumberFormat="1" applyFont="1" applyFill="1" applyBorder="1" applyAlignment="1">
      <alignment horizontal="right"/>
    </xf>
    <xf numFmtId="165" fontId="7" fillId="0" borderId="0" xfId="3" applyNumberFormat="1" applyFont="1" applyBorder="1"/>
    <xf numFmtId="165" fontId="7" fillId="0" borderId="11" xfId="3" applyNumberFormat="1" applyFont="1" applyFill="1" applyBorder="1" applyAlignment="1">
      <alignment horizontal="right" vertical="center"/>
    </xf>
    <xf numFmtId="168" fontId="7" fillId="0" borderId="0" xfId="0" applyNumberFormat="1" applyFont="1"/>
    <xf numFmtId="164" fontId="7" fillId="0" borderId="0" xfId="3" applyFont="1"/>
    <xf numFmtId="167" fontId="7"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indent="2"/>
    </xf>
    <xf numFmtId="0" fontId="7" fillId="0" borderId="9" xfId="0" applyFont="1" applyBorder="1" applyAlignment="1">
      <alignment horizontal="left" vertical="center" wrapText="1" indent="2"/>
    </xf>
    <xf numFmtId="0" fontId="7" fillId="0" borderId="9" xfId="0" applyFont="1" applyBorder="1" applyAlignment="1">
      <alignment vertical="center" wrapText="1"/>
    </xf>
    <xf numFmtId="0" fontId="7" fillId="0" borderId="0" xfId="0" applyFont="1" applyAlignment="1">
      <alignment horizontal="right" vertical="center"/>
    </xf>
    <xf numFmtId="171" fontId="15" fillId="0" borderId="0" xfId="4" applyNumberFormat="1" applyFont="1" applyBorder="1" applyAlignment="1">
      <alignment horizontal="center" vertical="center" wrapText="1"/>
    </xf>
    <xf numFmtId="173" fontId="15" fillId="0" borderId="0" xfId="4" applyNumberFormat="1" applyFont="1" applyBorder="1" applyAlignment="1">
      <alignment horizontal="center" vertical="center" wrapText="1"/>
    </xf>
    <xf numFmtId="164" fontId="0" fillId="0" borderId="0" xfId="3" applyFont="1" applyFill="1" applyBorder="1" applyAlignment="1">
      <alignment vertical="center"/>
    </xf>
    <xf numFmtId="169" fontId="0" fillId="0" borderId="0" xfId="3" applyNumberFormat="1" applyFont="1" applyFill="1" applyBorder="1" applyAlignment="1">
      <alignment vertical="center"/>
    </xf>
    <xf numFmtId="164" fontId="0" fillId="0" borderId="0" xfId="3" applyFont="1" applyFill="1" applyBorder="1"/>
    <xf numFmtId="0" fontId="65" fillId="0" borderId="0" xfId="0" applyFont="1"/>
    <xf numFmtId="0" fontId="13" fillId="0" borderId="2" xfId="3" applyNumberFormat="1" applyFont="1" applyFill="1" applyBorder="1" applyAlignment="1">
      <alignment horizontal="right" vertical="center"/>
    </xf>
    <xf numFmtId="0" fontId="18" fillId="0" borderId="0" xfId="0" applyFont="1" applyAlignment="1">
      <alignment horizontal="center" vertical="center"/>
    </xf>
    <xf numFmtId="168" fontId="25" fillId="0" borderId="0" xfId="0" applyNumberFormat="1" applyFont="1" applyAlignment="1">
      <alignment horizontal="center"/>
    </xf>
    <xf numFmtId="171" fontId="25" fillId="2" borderId="13" xfId="4" applyNumberFormat="1" applyFont="1" applyFill="1" applyBorder="1" applyAlignment="1">
      <alignment horizontal="right" vertical="center" wrapText="1"/>
    </xf>
    <xf numFmtId="171" fontId="25" fillId="0" borderId="14" xfId="4" applyNumberFormat="1" applyFont="1" applyBorder="1" applyAlignment="1">
      <alignment horizontal="right" vertical="center" wrapText="1"/>
    </xf>
    <xf numFmtId="0" fontId="39" fillId="2" borderId="0" xfId="0" applyFont="1" applyFill="1" applyAlignment="1">
      <alignment horizontal="left" vertical="center"/>
    </xf>
    <xf numFmtId="0" fontId="18" fillId="2" borderId="0" xfId="0" applyFont="1" applyFill="1" applyAlignment="1">
      <alignment horizontal="left" indent="1"/>
    </xf>
    <xf numFmtId="1" fontId="16" fillId="0" borderId="2" xfId="0" applyNumberFormat="1" applyFont="1" applyBorder="1" applyAlignment="1">
      <alignment horizontal="right" vertical="center" wrapText="1"/>
    </xf>
    <xf numFmtId="1" fontId="16" fillId="0" borderId="2" xfId="0" applyNumberFormat="1" applyFont="1" applyBorder="1" applyAlignment="1">
      <alignment vertical="center"/>
    </xf>
    <xf numFmtId="1" fontId="15" fillId="0" borderId="2" xfId="0" applyNumberFormat="1" applyFont="1" applyBorder="1" applyAlignment="1">
      <alignment horizontal="right" vertical="center" wrapText="1"/>
    </xf>
    <xf numFmtId="1" fontId="25" fillId="0" borderId="2" xfId="0" applyNumberFormat="1" applyFont="1" applyBorder="1" applyAlignment="1">
      <alignment vertical="center"/>
    </xf>
    <xf numFmtId="1" fontId="25" fillId="0" borderId="12" xfId="0" applyNumberFormat="1" applyFont="1" applyBorder="1" applyAlignment="1">
      <alignment horizontal="right" vertical="center" wrapText="1"/>
    </xf>
    <xf numFmtId="1" fontId="16" fillId="0" borderId="17" xfId="0" applyNumberFormat="1" applyFont="1" applyBorder="1" applyAlignment="1">
      <alignment horizontal="right" vertical="center" wrapText="1"/>
    </xf>
    <xf numFmtId="1" fontId="16" fillId="0" borderId="12" xfId="0" applyNumberFormat="1" applyFont="1" applyBorder="1" applyAlignment="1">
      <alignment horizontal="right" vertical="center" wrapText="1"/>
    </xf>
    <xf numFmtId="1" fontId="25" fillId="0" borderId="17" xfId="0" applyNumberFormat="1" applyFont="1" applyBorder="1" applyAlignment="1">
      <alignment horizontal="right" vertical="center" wrapText="1"/>
    </xf>
    <xf numFmtId="0" fontId="0" fillId="0" borderId="1" xfId="0" applyBorder="1" applyAlignment="1">
      <alignment horizontal="right" vertical="center"/>
    </xf>
    <xf numFmtId="168" fontId="0" fillId="0" borderId="4" xfId="3" applyNumberFormat="1" applyFont="1" applyFill="1" applyBorder="1" applyAlignment="1">
      <alignment vertical="center"/>
    </xf>
    <xf numFmtId="0" fontId="0" fillId="0" borderId="34" xfId="0" applyBorder="1" applyAlignment="1">
      <alignment horizontal="center" vertical="center"/>
    </xf>
    <xf numFmtId="3" fontId="18" fillId="0" borderId="18" xfId="0" applyNumberFormat="1" applyFont="1" applyBorder="1" applyAlignment="1">
      <alignment horizontal="center" vertical="center" wrapText="1"/>
    </xf>
    <xf numFmtId="168" fontId="0" fillId="0" borderId="16" xfId="3" applyNumberFormat="1" applyFont="1" applyBorder="1" applyAlignment="1">
      <alignment vertical="center"/>
    </xf>
    <xf numFmtId="168" fontId="0" fillId="0" borderId="16" xfId="3" applyNumberFormat="1" applyFont="1" applyFill="1" applyBorder="1" applyAlignment="1">
      <alignment vertical="center"/>
    </xf>
    <xf numFmtId="171" fontId="27" fillId="0" borderId="2" xfId="4" applyNumberFormat="1" applyFont="1" applyBorder="1" applyAlignment="1">
      <alignment horizontal="right" vertical="center"/>
    </xf>
    <xf numFmtId="0" fontId="62" fillId="0" borderId="0" xfId="0" applyFont="1" applyAlignment="1">
      <alignment horizontal="left" vertical="center" wrapText="1"/>
    </xf>
    <xf numFmtId="166" fontId="0" fillId="0" borderId="2" xfId="1" applyNumberFormat="1" applyFont="1" applyBorder="1" applyAlignment="1">
      <alignment horizontal="right" vertical="center"/>
    </xf>
    <xf numFmtId="166" fontId="5" fillId="0" borderId="2" xfId="1" applyNumberFormat="1" applyFont="1" applyBorder="1" applyAlignment="1">
      <alignment horizontal="right" vertical="center"/>
    </xf>
    <xf numFmtId="9" fontId="13" fillId="0" borderId="2" xfId="1" applyFont="1" applyBorder="1" applyAlignment="1">
      <alignment horizontal="center" vertical="center"/>
    </xf>
    <xf numFmtId="0" fontId="24" fillId="0" borderId="5" xfId="0" applyFont="1" applyBorder="1" applyAlignment="1">
      <alignment vertical="center"/>
    </xf>
    <xf numFmtId="0" fontId="24" fillId="0" borderId="8" xfId="0" applyFont="1" applyBorder="1" applyAlignment="1">
      <alignment vertical="center"/>
    </xf>
    <xf numFmtId="0" fontId="24" fillId="0" borderId="40" xfId="0" applyFont="1" applyBorder="1" applyAlignment="1">
      <alignment vertical="center"/>
    </xf>
    <xf numFmtId="0" fontId="30" fillId="0" borderId="1" xfId="0" applyFont="1" applyBorder="1" applyAlignment="1">
      <alignment horizontal="left" vertical="center" indent="2"/>
    </xf>
    <xf numFmtId="0" fontId="16" fillId="2" borderId="2" xfId="0" applyFont="1" applyFill="1" applyBorder="1" applyAlignment="1">
      <alignment horizontal="left" vertical="center" indent="2"/>
    </xf>
    <xf numFmtId="166" fontId="0" fillId="0" borderId="0" xfId="0" applyNumberFormat="1"/>
    <xf numFmtId="166" fontId="13" fillId="0" borderId="2" xfId="0" applyNumberFormat="1" applyFont="1" applyBorder="1" applyAlignment="1">
      <alignment vertical="center"/>
    </xf>
    <xf numFmtId="164" fontId="0" fillId="0" borderId="2" xfId="3" applyFont="1" applyBorder="1" applyAlignment="1">
      <alignment horizontal="right" vertical="center"/>
    </xf>
    <xf numFmtId="0" fontId="66" fillId="0" borderId="0" xfId="0" applyFont="1" applyAlignment="1">
      <alignment vertical="center"/>
    </xf>
    <xf numFmtId="3" fontId="12" fillId="0" borderId="0" xfId="2" applyNumberFormat="1" applyFont="1" applyAlignment="1">
      <alignment horizontal="left" vertical="center"/>
    </xf>
    <xf numFmtId="0" fontId="16" fillId="5" borderId="35" xfId="0" applyFont="1" applyFill="1" applyBorder="1" applyAlignment="1">
      <alignment vertical="center" wrapText="1"/>
    </xf>
    <xf numFmtId="0" fontId="16" fillId="5" borderId="36" xfId="0" applyFont="1" applyFill="1" applyBorder="1" applyAlignment="1">
      <alignment vertical="center" wrapText="1"/>
    </xf>
    <xf numFmtId="0" fontId="16" fillId="5" borderId="37" xfId="0" applyFont="1" applyFill="1" applyBorder="1" applyAlignment="1">
      <alignment vertical="center" wrapText="1"/>
    </xf>
    <xf numFmtId="0" fontId="16" fillId="5" borderId="38" xfId="0" applyFont="1" applyFill="1" applyBorder="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1" fontId="0" fillId="0" borderId="0" xfId="0" applyNumberFormat="1" applyAlignment="1">
      <alignment horizontal="center" vertical="center"/>
    </xf>
    <xf numFmtId="1" fontId="24" fillId="2" borderId="11" xfId="0" applyNumberFormat="1" applyFont="1" applyFill="1" applyBorder="1" applyAlignment="1">
      <alignment horizontal="right"/>
    </xf>
    <xf numFmtId="2" fontId="24" fillId="2" borderId="11" xfId="0" applyNumberFormat="1" applyFont="1" applyFill="1" applyBorder="1" applyAlignment="1">
      <alignment horizontal="right"/>
    </xf>
    <xf numFmtId="169" fontId="0" fillId="2" borderId="4" xfId="3" applyNumberFormat="1" applyFont="1" applyFill="1" applyBorder="1" applyAlignment="1">
      <alignment vertical="center"/>
    </xf>
    <xf numFmtId="43" fontId="27" fillId="2" borderId="11" xfId="4" applyFont="1" applyFill="1" applyBorder="1" applyAlignment="1">
      <alignment horizontal="right" vertical="center"/>
    </xf>
    <xf numFmtId="173" fontId="27" fillId="2" borderId="11" xfId="4" applyNumberFormat="1" applyFont="1" applyFill="1" applyBorder="1" applyAlignment="1">
      <alignment horizontal="right" vertical="center"/>
    </xf>
    <xf numFmtId="0" fontId="27" fillId="2" borderId="11" xfId="0" applyFont="1" applyFill="1" applyBorder="1" applyAlignment="1">
      <alignment horizontal="right" vertical="center"/>
    </xf>
    <xf numFmtId="0" fontId="15" fillId="2" borderId="9" xfId="0" applyFont="1" applyFill="1" applyBorder="1" applyAlignment="1">
      <alignment horizontal="right" vertical="center" wrapText="1"/>
    </xf>
    <xf numFmtId="43" fontId="15" fillId="2" borderId="9" xfId="4" applyFont="1" applyFill="1" applyBorder="1" applyAlignment="1">
      <alignment horizontal="right" vertical="center" wrapText="1"/>
    </xf>
    <xf numFmtId="165" fontId="7" fillId="2" borderId="11" xfId="3" applyNumberFormat="1" applyFont="1" applyFill="1" applyBorder="1" applyAlignment="1">
      <alignment horizontal="right"/>
    </xf>
    <xf numFmtId="167" fontId="15" fillId="2" borderId="0" xfId="0" applyNumberFormat="1" applyFont="1" applyFill="1" applyAlignment="1">
      <alignment horizontal="center"/>
    </xf>
    <xf numFmtId="171" fontId="15" fillId="2" borderId="0" xfId="0" applyNumberFormat="1" applyFont="1" applyFill="1"/>
    <xf numFmtId="3" fontId="12" fillId="0" borderId="0" xfId="2" applyNumberFormat="1" applyFont="1" applyAlignment="1">
      <alignment vertical="center" wrapText="1"/>
    </xf>
    <xf numFmtId="49" fontId="12" fillId="0" borderId="0" xfId="2" applyNumberFormat="1" applyFont="1" applyAlignment="1">
      <alignment vertical="center"/>
    </xf>
    <xf numFmtId="171" fontId="15" fillId="0" borderId="1" xfId="4" applyNumberFormat="1" applyFont="1" applyFill="1" applyBorder="1" applyAlignment="1">
      <alignment horizontal="center" vertical="center" wrapText="1"/>
    </xf>
    <xf numFmtId="173" fontId="15" fillId="0" borderId="1" xfId="4" applyNumberFormat="1" applyFont="1" applyFill="1" applyBorder="1" applyAlignment="1">
      <alignment horizontal="center" vertical="center" wrapText="1"/>
    </xf>
    <xf numFmtId="0" fontId="4" fillId="0" borderId="0" xfId="0" applyFont="1"/>
    <xf numFmtId="0" fontId="67" fillId="0" borderId="44" xfId="0" applyFont="1" applyBorder="1" applyAlignment="1">
      <alignment horizontal="center" vertical="center" wrapText="1" readingOrder="1"/>
    </xf>
    <xf numFmtId="0" fontId="67" fillId="0" borderId="41" xfId="0" applyFont="1" applyBorder="1" applyAlignment="1">
      <alignment horizontal="center" vertical="center" wrapText="1" readingOrder="1"/>
    </xf>
    <xf numFmtId="0" fontId="67" fillId="0" borderId="45" xfId="0" applyFont="1" applyBorder="1" applyAlignment="1">
      <alignment horizontal="center" vertical="center" wrapText="1" readingOrder="1"/>
    </xf>
    <xf numFmtId="0" fontId="67" fillId="0" borderId="46" xfId="0" applyFont="1" applyBorder="1" applyAlignment="1">
      <alignment horizontal="center" vertical="center" wrapText="1" readingOrder="1"/>
    </xf>
    <xf numFmtId="3" fontId="67" fillId="0" borderId="47" xfId="0" applyNumberFormat="1" applyFont="1" applyBorder="1" applyAlignment="1">
      <alignment horizontal="center" wrapText="1" readingOrder="1"/>
    </xf>
    <xf numFmtId="3" fontId="67" fillId="0" borderId="48" xfId="0" applyNumberFormat="1" applyFont="1" applyBorder="1" applyAlignment="1">
      <alignment horizontal="center" wrapText="1" readingOrder="1"/>
    </xf>
    <xf numFmtId="0" fontId="68" fillId="0" borderId="47" xfId="0" applyFont="1" applyBorder="1" applyAlignment="1">
      <alignment horizontal="center" wrapText="1" readingOrder="1"/>
    </xf>
    <xf numFmtId="10" fontId="68" fillId="0" borderId="47" xfId="0" applyNumberFormat="1" applyFont="1" applyBorder="1" applyAlignment="1">
      <alignment horizontal="center" wrapText="1" readingOrder="1"/>
    </xf>
    <xf numFmtId="10" fontId="68" fillId="0" borderId="48" xfId="0" applyNumberFormat="1" applyFont="1" applyBorder="1" applyAlignment="1">
      <alignment horizontal="center" wrapText="1" readingOrder="1"/>
    </xf>
    <xf numFmtId="0" fontId="15" fillId="2" borderId="43" xfId="0" applyFont="1" applyFill="1" applyBorder="1"/>
    <xf numFmtId="0" fontId="67" fillId="0" borderId="49" xfId="0" applyFont="1" applyBorder="1" applyAlignment="1">
      <alignment horizontal="left" vertical="center" indent="2" readingOrder="1"/>
    </xf>
    <xf numFmtId="0" fontId="12" fillId="0" borderId="0" xfId="0" applyFont="1" applyAlignment="1">
      <alignment vertical="center"/>
    </xf>
    <xf numFmtId="0" fontId="18" fillId="0" borderId="0" xfId="0" applyFont="1" applyAlignment="1">
      <alignment horizontal="center"/>
    </xf>
    <xf numFmtId="0" fontId="67" fillId="0" borderId="0" xfId="0" applyFont="1" applyAlignment="1">
      <alignment horizontal="left" vertical="center" indent="2" readingOrder="1"/>
    </xf>
    <xf numFmtId="0" fontId="67" fillId="0" borderId="44" xfId="0" applyFont="1" applyBorder="1" applyAlignment="1">
      <alignment horizontal="left" vertical="center" wrapText="1" indent="2" readingOrder="1"/>
    </xf>
    <xf numFmtId="0" fontId="67" fillId="0" borderId="41" xfId="0" applyFont="1" applyBorder="1" applyAlignment="1">
      <alignment horizontal="left" vertical="center" wrapText="1" indent="2" readingOrder="1"/>
    </xf>
    <xf numFmtId="0" fontId="67" fillId="0" borderId="52" xfId="0" applyFont="1" applyBorder="1" applyAlignment="1">
      <alignment horizontal="left" vertical="center" indent="2" readingOrder="1"/>
    </xf>
    <xf numFmtId="0" fontId="12" fillId="0" borderId="51" xfId="0" applyFont="1" applyBorder="1" applyAlignment="1">
      <alignment vertical="center"/>
    </xf>
    <xf numFmtId="0" fontId="67" fillId="0" borderId="52" xfId="0" applyFont="1" applyBorder="1" applyAlignment="1">
      <alignment horizontal="left" vertical="center" wrapText="1" indent="2" readingOrder="1"/>
    </xf>
    <xf numFmtId="9" fontId="67" fillId="0" borderId="49" xfId="1" applyFont="1" applyBorder="1" applyAlignment="1">
      <alignment horizontal="left" vertical="center" indent="2" readingOrder="1"/>
    </xf>
    <xf numFmtId="173" fontId="27" fillId="0" borderId="11" xfId="4" applyNumberFormat="1" applyFont="1" applyBorder="1" applyAlignment="1">
      <alignment horizontal="left" vertical="center" wrapText="1" indent="2"/>
    </xf>
    <xf numFmtId="0" fontId="71" fillId="2" borderId="0" xfId="0" applyFont="1" applyFill="1" applyAlignment="1">
      <alignment horizontal="left" indent="1"/>
    </xf>
    <xf numFmtId="3" fontId="32" fillId="0" borderId="0" xfId="2" applyNumberFormat="1" applyFont="1" applyAlignment="1">
      <alignment horizontal="center" vertical="center"/>
    </xf>
    <xf numFmtId="3" fontId="59" fillId="4" borderId="0" xfId="2" applyNumberFormat="1" applyFont="1" applyFill="1" applyAlignment="1">
      <alignment horizontal="left" vertical="center"/>
    </xf>
    <xf numFmtId="1" fontId="0" fillId="0" borderId="2" xfId="0" applyNumberFormat="1" applyBorder="1" applyAlignment="1">
      <alignment horizontal="center" vertical="center"/>
    </xf>
    <xf numFmtId="1"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0" fontId="72" fillId="0" borderId="2" xfId="0" applyFont="1" applyBorder="1" applyAlignment="1">
      <alignment horizontal="left" vertical="center" wrapText="1"/>
    </xf>
    <xf numFmtId="0" fontId="73" fillId="0" borderId="2" xfId="0" quotePrefix="1" applyFont="1" applyBorder="1" applyAlignment="1">
      <alignment horizontal="left" vertical="top" wrapText="1"/>
    </xf>
    <xf numFmtId="171" fontId="25" fillId="2" borderId="0" xfId="0" applyNumberFormat="1" applyFont="1" applyFill="1"/>
    <xf numFmtId="168" fontId="25" fillId="2" borderId="0" xfId="0" applyNumberFormat="1" applyFont="1" applyFill="1" applyAlignment="1">
      <alignment horizontal="center"/>
    </xf>
    <xf numFmtId="177" fontId="25" fillId="2" borderId="0" xfId="0" applyNumberFormat="1" applyFont="1" applyFill="1"/>
    <xf numFmtId="9" fontId="15" fillId="2" borderId="0" xfId="1" applyFont="1" applyFill="1"/>
    <xf numFmtId="0" fontId="25" fillId="0" borderId="39" xfId="0" applyFont="1" applyBorder="1" applyAlignment="1">
      <alignment horizontal="right"/>
    </xf>
    <xf numFmtId="1" fontId="11" fillId="0" borderId="39" xfId="4" applyNumberFormat="1" applyFont="1" applyFill="1" applyBorder="1" applyAlignment="1">
      <alignment horizontal="right" vertical="center"/>
    </xf>
    <xf numFmtId="1" fontId="0" fillId="0" borderId="39" xfId="0" quotePrefix="1" applyNumberFormat="1" applyBorder="1" applyAlignment="1">
      <alignment horizontal="right"/>
    </xf>
    <xf numFmtId="0" fontId="25" fillId="0" borderId="2" xfId="0" applyFont="1" applyBorder="1" applyAlignment="1">
      <alignment horizontal="right" vertical="center"/>
    </xf>
    <xf numFmtId="171" fontId="15" fillId="0" borderId="12" xfId="4" applyNumberFormat="1" applyFont="1" applyFill="1" applyBorder="1" applyAlignment="1">
      <alignment horizontal="right" vertical="center" wrapText="1"/>
    </xf>
    <xf numFmtId="1" fontId="16" fillId="0" borderId="2" xfId="1" applyNumberFormat="1" applyFont="1" applyBorder="1" applyAlignment="1">
      <alignment horizontal="right" vertical="center" wrapText="1"/>
    </xf>
    <xf numFmtId="1" fontId="16" fillId="0" borderId="2" xfId="1" applyNumberFormat="1" applyFont="1" applyBorder="1" applyAlignment="1">
      <alignment vertical="center"/>
    </xf>
    <xf numFmtId="1" fontId="15" fillId="0" borderId="2" xfId="1" applyNumberFormat="1" applyFont="1" applyBorder="1" applyAlignment="1">
      <alignment horizontal="right" vertical="center" wrapText="1"/>
    </xf>
    <xf numFmtId="1" fontId="25" fillId="0" borderId="2" xfId="1" applyNumberFormat="1" applyFont="1" applyBorder="1" applyAlignment="1">
      <alignment vertical="center"/>
    </xf>
    <xf numFmtId="1" fontId="25" fillId="0" borderId="12" xfId="1" applyNumberFormat="1" applyFont="1" applyBorder="1" applyAlignment="1">
      <alignment horizontal="right" vertical="center" wrapText="1"/>
    </xf>
    <xf numFmtId="1" fontId="16" fillId="0" borderId="17" xfId="1" applyNumberFormat="1" applyFont="1" applyBorder="1" applyAlignment="1">
      <alignment horizontal="right" vertical="center" wrapText="1"/>
    </xf>
    <xf numFmtId="1" fontId="16" fillId="0" borderId="12" xfId="1" applyNumberFormat="1" applyFont="1" applyBorder="1" applyAlignment="1">
      <alignment horizontal="right" vertical="center" wrapText="1"/>
    </xf>
    <xf numFmtId="1" fontId="25" fillId="0" borderId="17" xfId="1" applyNumberFormat="1" applyFont="1" applyBorder="1" applyAlignment="1">
      <alignment horizontal="right" vertical="center" wrapText="1"/>
    </xf>
    <xf numFmtId="1" fontId="16" fillId="0" borderId="2" xfId="1" applyNumberFormat="1" applyFont="1" applyFill="1" applyBorder="1" applyAlignment="1">
      <alignment vertical="center"/>
    </xf>
    <xf numFmtId="168" fontId="25" fillId="0" borderId="12" xfId="0" applyNumberFormat="1" applyFont="1" applyBorder="1" applyAlignment="1">
      <alignment horizontal="right" vertical="center" wrapText="1"/>
    </xf>
    <xf numFmtId="3" fontId="25" fillId="0" borderId="12" xfId="0" applyNumberFormat="1" applyFont="1" applyBorder="1" applyAlignment="1">
      <alignment horizontal="right" vertical="center" wrapText="1"/>
    </xf>
    <xf numFmtId="171" fontId="15" fillId="0" borderId="11" xfId="4" applyNumberFormat="1" applyFont="1" applyFill="1" applyBorder="1" applyAlignment="1">
      <alignment horizontal="right" vertical="center" wrapText="1"/>
    </xf>
    <xf numFmtId="171" fontId="10" fillId="0" borderId="4" xfId="4" applyNumberFormat="1" applyFont="1" applyFill="1" applyBorder="1" applyAlignment="1">
      <alignment horizontal="right"/>
    </xf>
    <xf numFmtId="0" fontId="75" fillId="0" borderId="0" xfId="0" applyFont="1" applyAlignment="1">
      <alignment horizontal="left" vertical="center" indent="2"/>
    </xf>
    <xf numFmtId="171" fontId="30" fillId="0" borderId="4" xfId="4" applyNumberFormat="1" applyFont="1" applyBorder="1" applyAlignment="1">
      <alignment horizontal="right" vertical="center" wrapText="1"/>
    </xf>
    <xf numFmtId="171" fontId="30" fillId="0" borderId="4" xfId="4" applyNumberFormat="1" applyFont="1" applyBorder="1" applyAlignment="1">
      <alignment horizontal="right" vertical="center"/>
    </xf>
    <xf numFmtId="171" fontId="30" fillId="0" borderId="31" xfId="4" applyNumberFormat="1" applyFont="1" applyBorder="1" applyAlignment="1">
      <alignment horizontal="right" vertical="center"/>
    </xf>
    <xf numFmtId="171" fontId="27" fillId="0" borderId="4" xfId="4" applyNumberFormat="1" applyFont="1" applyBorder="1" applyAlignment="1">
      <alignment horizontal="right" vertical="center" wrapText="1"/>
    </xf>
    <xf numFmtId="171" fontId="27" fillId="0" borderId="4" xfId="4" applyNumberFormat="1" applyFont="1" applyBorder="1" applyAlignment="1">
      <alignment horizontal="right" vertical="center"/>
    </xf>
    <xf numFmtId="171" fontId="27" fillId="0" borderId="31" xfId="4" applyNumberFormat="1" applyFont="1" applyBorder="1" applyAlignment="1">
      <alignment horizontal="right" vertical="center"/>
    </xf>
    <xf numFmtId="3" fontId="30" fillId="0" borderId="2" xfId="0" applyNumberFormat="1" applyFont="1" applyBorder="1" applyAlignment="1">
      <alignment horizontal="right" vertical="center"/>
    </xf>
    <xf numFmtId="3" fontId="27" fillId="0" borderId="2" xfId="0" applyNumberFormat="1" applyFont="1" applyBorder="1" applyAlignment="1">
      <alignment horizontal="right" vertical="center"/>
    </xf>
    <xf numFmtId="171" fontId="30" fillId="0" borderId="2" xfId="4" applyNumberFormat="1" applyFont="1" applyBorder="1" applyAlignment="1">
      <alignment horizontal="right" vertical="center"/>
    </xf>
    <xf numFmtId="165" fontId="0" fillId="0" borderId="11" xfId="3" applyNumberFormat="1" applyFont="1" applyFill="1" applyBorder="1" applyAlignment="1">
      <alignment horizontal="right"/>
    </xf>
    <xf numFmtId="0" fontId="0" fillId="0" borderId="10" xfId="3" applyNumberFormat="1" applyFont="1" applyFill="1" applyBorder="1" applyAlignment="1">
      <alignment horizontal="right"/>
    </xf>
    <xf numFmtId="2" fontId="7" fillId="0" borderId="11" xfId="0" applyNumberFormat="1" applyFont="1" applyBorder="1" applyAlignment="1">
      <alignment horizontal="center" vertical="center"/>
    </xf>
    <xf numFmtId="168" fontId="38" fillId="0" borderId="11" xfId="0" applyNumberFormat="1" applyFont="1" applyBorder="1" applyAlignment="1">
      <alignment horizontal="right" vertical="center"/>
    </xf>
    <xf numFmtId="168" fontId="38" fillId="0" borderId="11" xfId="3" applyNumberFormat="1" applyFont="1" applyBorder="1" applyAlignment="1">
      <alignment horizontal="right" vertical="center"/>
    </xf>
    <xf numFmtId="168" fontId="38" fillId="0" borderId="11" xfId="3" applyNumberFormat="1" applyFont="1" applyFill="1" applyBorder="1" applyAlignment="1">
      <alignment horizontal="right" vertical="center"/>
    </xf>
    <xf numFmtId="168" fontId="7" fillId="0" borderId="4" xfId="0" applyNumberFormat="1" applyFont="1" applyBorder="1" applyAlignment="1">
      <alignment horizontal="right" vertical="center"/>
    </xf>
    <xf numFmtId="168" fontId="7" fillId="0" borderId="4" xfId="3" applyNumberFormat="1" applyFont="1" applyBorder="1" applyAlignment="1">
      <alignment horizontal="right" vertical="center"/>
    </xf>
    <xf numFmtId="168" fontId="7" fillId="0" borderId="4" xfId="3" applyNumberFormat="1" applyFont="1" applyFill="1" applyBorder="1" applyAlignment="1">
      <alignment horizontal="right" vertical="center"/>
    </xf>
    <xf numFmtId="168" fontId="7" fillId="0" borderId="4" xfId="3" applyNumberFormat="1" applyFont="1" applyBorder="1" applyAlignment="1">
      <alignment vertical="center"/>
    </xf>
    <xf numFmtId="168" fontId="7" fillId="0" borderId="11" xfId="0" applyNumberFormat="1" applyFont="1" applyBorder="1" applyAlignment="1">
      <alignment horizontal="right"/>
    </xf>
    <xf numFmtId="168" fontId="7" fillId="0" borderId="4" xfId="0" applyNumberFormat="1" applyFont="1" applyBorder="1" applyAlignment="1">
      <alignment horizontal="right"/>
    </xf>
    <xf numFmtId="0" fontId="6" fillId="0" borderId="11" xfId="0" applyFont="1" applyBorder="1" applyAlignment="1">
      <alignment horizontal="right" vertical="center"/>
    </xf>
    <xf numFmtId="0" fontId="27" fillId="0" borderId="4" xfId="0" applyFont="1" applyBorder="1" applyAlignment="1">
      <alignment horizontal="left" vertical="center" wrapText="1" indent="4"/>
    </xf>
    <xf numFmtId="168" fontId="0" fillId="0" borderId="4" xfId="0" applyNumberFormat="1" applyBorder="1" applyAlignment="1">
      <alignment horizontal="right"/>
    </xf>
    <xf numFmtId="0" fontId="7" fillId="0" borderId="4" xfId="3" applyNumberFormat="1" applyFont="1" applyFill="1" applyBorder="1" applyAlignment="1">
      <alignment horizontal="right" vertical="center"/>
    </xf>
    <xf numFmtId="178" fontId="0" fillId="0" borderId="4" xfId="3" applyNumberFormat="1" applyFont="1" applyFill="1" applyBorder="1" applyAlignment="1">
      <alignment horizontal="right"/>
    </xf>
    <xf numFmtId="3" fontId="16" fillId="2" borderId="1" xfId="0" applyNumberFormat="1" applyFont="1" applyFill="1" applyBorder="1" applyAlignment="1">
      <alignment horizontal="right" vertical="center" wrapText="1"/>
    </xf>
    <xf numFmtId="49" fontId="35" fillId="3" borderId="56" xfId="2" applyNumberFormat="1" applyFont="1" applyFill="1" applyBorder="1" applyAlignment="1">
      <alignment horizontal="center" vertical="center"/>
    </xf>
    <xf numFmtId="49" fontId="35" fillId="3" borderId="57" xfId="2" applyNumberFormat="1" applyFont="1" applyFill="1" applyBorder="1" applyAlignment="1">
      <alignment horizontal="center" vertical="center"/>
    </xf>
    <xf numFmtId="49" fontId="35" fillId="3" borderId="58" xfId="2" applyNumberFormat="1" applyFont="1" applyFill="1" applyBorder="1" applyAlignment="1">
      <alignment horizontal="center" vertical="center"/>
    </xf>
    <xf numFmtId="0" fontId="16" fillId="5" borderId="40" xfId="0" applyFont="1" applyFill="1" applyBorder="1" applyAlignment="1">
      <alignment horizontal="center" vertical="center" wrapText="1"/>
    </xf>
    <xf numFmtId="3" fontId="25" fillId="2" borderId="0" xfId="0" applyNumberFormat="1" applyFont="1" applyFill="1"/>
    <xf numFmtId="2" fontId="25" fillId="2" borderId="2" xfId="0" applyNumberFormat="1" applyFont="1" applyFill="1" applyBorder="1" applyAlignment="1">
      <alignment horizontal="right" vertical="center" wrapText="1"/>
    </xf>
    <xf numFmtId="2" fontId="16" fillId="5" borderId="2" xfId="0" applyNumberFormat="1" applyFont="1" applyFill="1" applyBorder="1" applyAlignment="1">
      <alignment horizontal="right" vertical="center" wrapText="1"/>
    </xf>
    <xf numFmtId="2" fontId="16" fillId="5" borderId="2" xfId="1" applyNumberFormat="1" applyFont="1" applyFill="1" applyBorder="1" applyAlignment="1">
      <alignment horizontal="right" vertical="center" wrapText="1"/>
    </xf>
    <xf numFmtId="2" fontId="16" fillId="5" borderId="15" xfId="0" applyNumberFormat="1" applyFont="1" applyFill="1" applyBorder="1" applyAlignment="1">
      <alignment horizontal="center" vertical="center" wrapText="1"/>
    </xf>
    <xf numFmtId="1" fontId="25" fillId="2" borderId="2" xfId="0" applyNumberFormat="1" applyFont="1" applyFill="1" applyBorder="1" applyAlignment="1">
      <alignment horizontal="right" vertical="center" wrapText="1"/>
    </xf>
    <xf numFmtId="1" fontId="16" fillId="5" borderId="2" xfId="0" applyNumberFormat="1" applyFont="1" applyFill="1" applyBorder="1" applyAlignment="1">
      <alignment horizontal="right" vertical="center" wrapText="1"/>
    </xf>
    <xf numFmtId="1" fontId="16" fillId="5" borderId="2" xfId="1" applyNumberFormat="1" applyFont="1" applyFill="1" applyBorder="1" applyAlignment="1">
      <alignment horizontal="right" vertical="center" wrapText="1"/>
    </xf>
    <xf numFmtId="1" fontId="25" fillId="2" borderId="2" xfId="1" applyNumberFormat="1" applyFont="1" applyFill="1" applyBorder="1" applyAlignment="1">
      <alignment horizontal="right" vertical="center" wrapText="1"/>
    </xf>
    <xf numFmtId="0" fontId="39" fillId="2" borderId="0" xfId="0" applyFont="1" applyFill="1" applyAlignment="1">
      <alignment horizontal="left" vertical="top" indent="2"/>
    </xf>
    <xf numFmtId="3" fontId="36" fillId="3" borderId="0" xfId="2" applyNumberFormat="1" applyFont="1" applyFill="1" applyAlignment="1">
      <alignment horizontal="left" vertical="center" wrapText="1" indent="1"/>
    </xf>
    <xf numFmtId="0" fontId="25" fillId="0" borderId="12" xfId="0" applyFont="1" applyBorder="1" applyAlignment="1">
      <alignment horizontal="left" vertical="top" wrapText="1" indent="2"/>
    </xf>
    <xf numFmtId="0" fontId="3" fillId="0" borderId="2" xfId="0" applyFont="1" applyBorder="1" applyAlignment="1">
      <alignment horizontal="right" vertical="center"/>
    </xf>
    <xf numFmtId="3" fontId="31" fillId="0" borderId="39" xfId="0" applyNumberFormat="1" applyFont="1" applyBorder="1" applyAlignment="1">
      <alignment horizontal="center" vertical="center" wrapText="1"/>
    </xf>
    <xf numFmtId="0" fontId="0" fillId="0" borderId="39" xfId="0" applyBorder="1"/>
    <xf numFmtId="0" fontId="3" fillId="0" borderId="39" xfId="0" applyFont="1" applyBorder="1"/>
    <xf numFmtId="0" fontId="0" fillId="0" borderId="4" xfId="0" applyBorder="1" applyAlignment="1">
      <alignment horizontal="left" vertical="top" wrapText="1" indent="2"/>
    </xf>
    <xf numFmtId="0" fontId="27" fillId="0" borderId="62" xfId="0" applyFont="1" applyBorder="1" applyAlignment="1">
      <alignment horizontal="left" vertical="center" wrapText="1" indent="2"/>
    </xf>
    <xf numFmtId="0" fontId="2" fillId="0" borderId="0" xfId="0" applyFont="1"/>
    <xf numFmtId="165" fontId="2" fillId="0" borderId="0" xfId="3" applyNumberFormat="1" applyFont="1" applyBorder="1"/>
    <xf numFmtId="0" fontId="2" fillId="0" borderId="11" xfId="0" applyFont="1" applyBorder="1" applyAlignment="1">
      <alignment horizontal="left" indent="2"/>
    </xf>
    <xf numFmtId="0" fontId="2" fillId="0" borderId="11" xfId="0" applyFont="1" applyBorder="1" applyAlignment="1">
      <alignment horizontal="right" vertical="center"/>
    </xf>
    <xf numFmtId="0" fontId="2" fillId="0" borderId="0" xfId="0" applyFont="1" applyAlignment="1">
      <alignment horizontal="center" vertical="center"/>
    </xf>
    <xf numFmtId="0" fontId="2" fillId="0" borderId="4" xfId="0" applyFont="1" applyBorder="1" applyAlignment="1">
      <alignment horizontal="left" indent="2"/>
    </xf>
    <xf numFmtId="0" fontId="2" fillId="0" borderId="4" xfId="0" applyFont="1" applyBorder="1" applyAlignment="1">
      <alignment horizontal="right"/>
    </xf>
    <xf numFmtId="171" fontId="2" fillId="0" borderId="4" xfId="4" applyNumberFormat="1" applyFont="1" applyBorder="1" applyAlignment="1">
      <alignment horizontal="right"/>
    </xf>
    <xf numFmtId="171" fontId="2" fillId="0" borderId="4" xfId="4" applyNumberFormat="1" applyFont="1" applyFill="1" applyBorder="1" applyAlignment="1">
      <alignment horizontal="right"/>
    </xf>
    <xf numFmtId="0" fontId="2" fillId="0" borderId="0" xfId="0" applyFont="1" applyAlignment="1">
      <alignment horizontal="right"/>
    </xf>
    <xf numFmtId="0" fontId="13" fillId="0" borderId="62" xfId="0" applyFont="1" applyBorder="1" applyAlignment="1">
      <alignment horizontal="left" vertical="center" wrapText="1" indent="2"/>
    </xf>
    <xf numFmtId="0" fontId="2" fillId="0" borderId="62" xfId="0" applyFont="1" applyBorder="1" applyAlignment="1">
      <alignment horizontal="left" vertical="center" wrapText="1" indent="2"/>
    </xf>
    <xf numFmtId="0" fontId="2" fillId="0" borderId="62" xfId="0" quotePrefix="1" applyFont="1" applyBorder="1" applyAlignment="1">
      <alignment horizontal="right" vertical="center" wrapText="1" indent="2"/>
    </xf>
    <xf numFmtId="0" fontId="44" fillId="0" borderId="11" xfId="0" applyFont="1" applyBorder="1" applyAlignment="1">
      <alignment horizontal="center" vertical="center" wrapText="1"/>
    </xf>
    <xf numFmtId="0" fontId="44" fillId="0" borderId="4" xfId="0" applyFont="1" applyBorder="1" applyAlignment="1">
      <alignment horizontal="center" vertical="center" wrapText="1"/>
    </xf>
    <xf numFmtId="0" fontId="30" fillId="0" borderId="2" xfId="0" applyFont="1" applyBorder="1" applyAlignment="1">
      <alignment horizontal="left" vertical="center" wrapText="1" indent="1"/>
    </xf>
    <xf numFmtId="49" fontId="1" fillId="0" borderId="9" xfId="2" applyNumberFormat="1" applyFont="1" applyBorder="1" applyAlignment="1">
      <alignment horizontal="right" vertical="center"/>
    </xf>
    <xf numFmtId="0" fontId="1" fillId="0" borderId="9" xfId="2" applyFont="1" applyBorder="1" applyAlignment="1">
      <alignment horizontal="right" vertical="center"/>
    </xf>
    <xf numFmtId="49" fontId="1" fillId="0" borderId="10" xfId="2" applyNumberFormat="1" applyFont="1" applyBorder="1" applyAlignment="1">
      <alignment horizontal="right" vertical="center"/>
    </xf>
    <xf numFmtId="0" fontId="1" fillId="0" borderId="10" xfId="2" applyFont="1" applyBorder="1" applyAlignment="1">
      <alignment horizontal="right" vertical="center"/>
    </xf>
    <xf numFmtId="0" fontId="16" fillId="5" borderId="10" xfId="0" applyFont="1" applyFill="1" applyBorder="1" applyAlignment="1">
      <alignment vertical="center" wrapText="1"/>
    </xf>
    <xf numFmtId="0" fontId="1" fillId="0" borderId="10" xfId="0" applyFont="1" applyBorder="1" applyAlignment="1">
      <alignment horizontal="left" vertical="center" wrapText="1" indent="2"/>
    </xf>
    <xf numFmtId="0" fontId="1" fillId="0" borderId="11" xfId="0" applyFont="1" applyBorder="1" applyAlignment="1">
      <alignment horizontal="right" vertical="center"/>
    </xf>
    <xf numFmtId="0" fontId="1" fillId="0" borderId="4" xfId="0" applyFont="1" applyBorder="1" applyAlignment="1">
      <alignment horizontal="right" vertical="center"/>
    </xf>
    <xf numFmtId="0" fontId="1" fillId="0" borderId="4" xfId="0" applyFont="1" applyBorder="1" applyAlignment="1">
      <alignment horizontal="center" vertical="center"/>
    </xf>
    <xf numFmtId="0" fontId="1" fillId="0" borderId="4" xfId="0" applyFont="1" applyBorder="1" applyAlignment="1">
      <alignment horizontal="right"/>
    </xf>
    <xf numFmtId="1" fontId="1" fillId="0" borderId="10" xfId="0" applyNumberFormat="1" applyFont="1" applyBorder="1" applyAlignment="1">
      <alignment horizontal="right" vertical="center" wrapText="1"/>
    </xf>
    <xf numFmtId="0" fontId="1" fillId="0" borderId="10" xfId="0" applyFont="1" applyBorder="1" applyAlignment="1">
      <alignment horizontal="right" vertical="center" wrapText="1"/>
    </xf>
    <xf numFmtId="1" fontId="1" fillId="0" borderId="10" xfId="1" applyNumberFormat="1" applyFont="1" applyFill="1" applyBorder="1" applyAlignment="1">
      <alignment horizontal="right" vertical="center" wrapText="1"/>
    </xf>
    <xf numFmtId="9" fontId="1" fillId="0" borderId="10" xfId="0" applyNumberFormat="1" applyFont="1" applyBorder="1" applyAlignment="1">
      <alignment horizontal="right"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27" fillId="8" borderId="63" xfId="0" applyFont="1" applyFill="1" applyBorder="1" applyAlignment="1">
      <alignment horizontal="left" vertical="center" wrapText="1" indent="2"/>
    </xf>
    <xf numFmtId="165" fontId="1" fillId="0" borderId="11" xfId="3" applyNumberFormat="1" applyFont="1" applyFill="1" applyBorder="1" applyAlignment="1">
      <alignment horizontal="right"/>
    </xf>
    <xf numFmtId="165" fontId="1" fillId="0" borderId="4" xfId="3" applyNumberFormat="1" applyFont="1" applyFill="1" applyBorder="1" applyAlignment="1">
      <alignment horizontal="right"/>
    </xf>
    <xf numFmtId="165" fontId="1" fillId="2" borderId="11" xfId="3" applyNumberFormat="1" applyFont="1" applyFill="1" applyBorder="1" applyAlignment="1">
      <alignment horizontal="right"/>
    </xf>
    <xf numFmtId="165" fontId="1" fillId="0" borderId="0" xfId="3" applyNumberFormat="1" applyFont="1" applyFill="1" applyBorder="1" applyAlignment="1">
      <alignment horizontal="right"/>
    </xf>
    <xf numFmtId="49" fontId="1" fillId="0" borderId="11" xfId="2" applyNumberFormat="1" applyFont="1" applyBorder="1" applyAlignment="1">
      <alignment horizontal="right" vertical="center"/>
    </xf>
    <xf numFmtId="0" fontId="1" fillId="0" borderId="62" xfId="0" applyFont="1" applyBorder="1" applyAlignment="1">
      <alignment horizontal="left" vertical="center" wrapText="1" indent="2"/>
    </xf>
    <xf numFmtId="0" fontId="30" fillId="0" borderId="62" xfId="0" applyFont="1" applyBorder="1" applyAlignment="1">
      <alignment horizontal="left" vertical="center" wrapText="1" indent="2"/>
    </xf>
    <xf numFmtId="2" fontId="1" fillId="0" borderId="4" xfId="0" applyNumberFormat="1" applyFont="1" applyBorder="1" applyAlignment="1">
      <alignment horizontal="right"/>
    </xf>
    <xf numFmtId="0" fontId="1" fillId="0" borderId="0" xfId="0" applyFont="1"/>
    <xf numFmtId="168" fontId="1" fillId="0" borderId="11" xfId="0" applyNumberFormat="1" applyFont="1" applyBorder="1" applyAlignment="1">
      <alignment horizontal="right"/>
    </xf>
    <xf numFmtId="168" fontId="1" fillId="0" borderId="11" xfId="3" applyNumberFormat="1" applyFont="1" applyFill="1" applyBorder="1" applyAlignment="1">
      <alignment horizontal="right"/>
    </xf>
    <xf numFmtId="168" fontId="1" fillId="0" borderId="4" xfId="0" applyNumberFormat="1" applyFont="1" applyBorder="1" applyAlignment="1">
      <alignment horizontal="right"/>
    </xf>
    <xf numFmtId="0" fontId="27" fillId="0" borderId="34" xfId="0" applyFont="1" applyBorder="1" applyAlignment="1">
      <alignment vertical="center" wrapText="1"/>
    </xf>
    <xf numFmtId="0" fontId="28" fillId="0" borderId="4" xfId="0" applyFont="1" applyBorder="1" applyAlignment="1">
      <alignment horizontal="left" vertical="center" wrapText="1" indent="4"/>
    </xf>
    <xf numFmtId="0" fontId="1" fillId="0" borderId="4" xfId="3" applyNumberFormat="1" applyFont="1" applyFill="1" applyBorder="1" applyAlignment="1">
      <alignment horizontal="right" vertical="center"/>
    </xf>
    <xf numFmtId="165" fontId="1" fillId="0" borderId="0" xfId="3" applyNumberFormat="1" applyFont="1" applyBorder="1"/>
    <xf numFmtId="168" fontId="1" fillId="0" borderId="4" xfId="0" applyNumberFormat="1" applyFont="1" applyBorder="1" applyAlignment="1">
      <alignment horizontal="right" vertical="center"/>
    </xf>
    <xf numFmtId="168" fontId="1" fillId="0" borderId="4" xfId="3" applyNumberFormat="1" applyFont="1" applyBorder="1" applyAlignment="1">
      <alignment horizontal="right" vertical="center"/>
    </xf>
    <xf numFmtId="168" fontId="1" fillId="0" borderId="4" xfId="3" applyNumberFormat="1" applyFont="1" applyFill="1" applyBorder="1" applyAlignment="1">
      <alignment horizontal="right" vertical="center"/>
    </xf>
    <xf numFmtId="168" fontId="1" fillId="0" borderId="4" xfId="3" applyNumberFormat="1" applyFont="1" applyBorder="1" applyAlignment="1">
      <alignment vertical="center"/>
    </xf>
    <xf numFmtId="165" fontId="1" fillId="0" borderId="11" xfId="3" applyNumberFormat="1" applyFont="1" applyFill="1" applyBorder="1" applyAlignment="1">
      <alignment horizontal="right" vertical="center"/>
    </xf>
    <xf numFmtId="168" fontId="1" fillId="0" borderId="0" xfId="0" applyNumberFormat="1" applyFont="1"/>
    <xf numFmtId="0" fontId="56" fillId="0" borderId="0" xfId="0" applyFont="1" applyAlignment="1">
      <alignment horizontal="left" vertical="top" indent="2"/>
    </xf>
    <xf numFmtId="164" fontId="1" fillId="0" borderId="0" xfId="3" applyFont="1"/>
    <xf numFmtId="167" fontId="1" fillId="0" borderId="11" xfId="0" applyNumberFormat="1" applyFont="1" applyBorder="1" applyAlignment="1">
      <alignment horizontal="center" vertical="center"/>
    </xf>
    <xf numFmtId="0" fontId="1" fillId="0" borderId="11" xfId="0" applyFont="1" applyBorder="1" applyAlignment="1">
      <alignment horizontal="center" vertical="center"/>
    </xf>
    <xf numFmtId="2" fontId="1" fillId="0" borderId="11" xfId="0" applyNumberFormat="1" applyFont="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wrapText="1"/>
    </xf>
    <xf numFmtId="0" fontId="1" fillId="0" borderId="0" xfId="0" applyFont="1" applyAlignment="1">
      <alignment horizontal="left" vertical="center" wrapText="1" indent="2"/>
    </xf>
    <xf numFmtId="0" fontId="1" fillId="0" borderId="9" xfId="0" applyFont="1" applyBorder="1" applyAlignment="1">
      <alignment horizontal="left" vertical="top" wrapText="1" indent="2"/>
    </xf>
    <xf numFmtId="0" fontId="1" fillId="0" borderId="9" xfId="0" applyFont="1" applyBorder="1" applyAlignment="1">
      <alignment vertical="center" wrapText="1"/>
    </xf>
    <xf numFmtId="0" fontId="1" fillId="0" borderId="9" xfId="0" applyFont="1" applyBorder="1" applyAlignment="1">
      <alignment horizontal="left" vertical="center" wrapText="1" indent="2"/>
    </xf>
    <xf numFmtId="3" fontId="12" fillId="4" borderId="0" xfId="2" applyNumberFormat="1" applyFont="1" applyFill="1" applyAlignment="1">
      <alignment horizontal="left" vertical="center" indent="1"/>
    </xf>
    <xf numFmtId="0" fontId="56" fillId="0" borderId="33" xfId="0" applyFont="1" applyBorder="1" applyAlignment="1">
      <alignment horizontal="left" vertical="top"/>
    </xf>
    <xf numFmtId="0" fontId="56" fillId="0" borderId="64" xfId="0" applyFont="1" applyBorder="1" applyAlignment="1">
      <alignment horizontal="left" vertical="top" wrapText="1"/>
    </xf>
    <xf numFmtId="49" fontId="12" fillId="3" borderId="6" xfId="2" applyNumberFormat="1" applyFont="1" applyFill="1" applyBorder="1" applyAlignment="1">
      <alignment horizontal="center" vertical="center" wrapText="1"/>
    </xf>
    <xf numFmtId="49" fontId="12" fillId="3" borderId="0" xfId="2" applyNumberFormat="1" applyFont="1" applyFill="1" applyAlignment="1">
      <alignment horizontal="center" vertical="center" wrapText="1"/>
    </xf>
    <xf numFmtId="49" fontId="12" fillId="3" borderId="0" xfId="2" applyNumberFormat="1" applyFont="1" applyFill="1" applyAlignment="1">
      <alignment horizontal="center" vertical="center"/>
    </xf>
    <xf numFmtId="0" fontId="56" fillId="0" borderId="33" xfId="0" applyFont="1" applyBorder="1" applyAlignment="1">
      <alignment horizontal="left" vertical="center" wrapText="1"/>
    </xf>
    <xf numFmtId="0" fontId="56" fillId="0" borderId="30" xfId="0" applyFont="1" applyBorder="1" applyAlignment="1">
      <alignment horizontal="left" vertical="center" wrapText="1"/>
    </xf>
    <xf numFmtId="0" fontId="56" fillId="0" borderId="0" xfId="0" applyFont="1" applyAlignment="1">
      <alignment horizontal="left" vertical="center" wrapText="1"/>
    </xf>
    <xf numFmtId="0" fontId="52" fillId="4" borderId="0" xfId="0" applyFont="1" applyFill="1" applyAlignment="1">
      <alignment vertical="center"/>
    </xf>
    <xf numFmtId="0" fontId="12" fillId="7" borderId="0" xfId="0" applyFont="1" applyFill="1" applyAlignment="1">
      <alignment horizontal="left" vertical="center"/>
    </xf>
    <xf numFmtId="0" fontId="70" fillId="3" borderId="0" xfId="0" applyFont="1" applyFill="1" applyAlignment="1">
      <alignment horizontal="center" vertical="center" wrapText="1"/>
    </xf>
    <xf numFmtId="0" fontId="69" fillId="0" borderId="42" xfId="0" applyFont="1" applyBorder="1" applyAlignment="1">
      <alignment horizontal="left" vertical="center" wrapText="1" readingOrder="1"/>
    </xf>
    <xf numFmtId="0" fontId="12" fillId="7" borderId="0" xfId="0" applyFont="1" applyFill="1" applyAlignment="1">
      <alignment horizontal="center" vertical="center"/>
    </xf>
    <xf numFmtId="0" fontId="69" fillId="0" borderId="0" xfId="0" applyFont="1" applyAlignment="1">
      <alignment horizontal="left" vertical="center" wrapText="1" readingOrder="1"/>
    </xf>
    <xf numFmtId="49" fontId="59" fillId="3" borderId="0" xfId="2" applyNumberFormat="1" applyFont="1" applyFill="1" applyAlignment="1">
      <alignment horizontal="center" vertical="center"/>
    </xf>
    <xf numFmtId="49" fontId="61" fillId="3" borderId="0" xfId="2" applyNumberFormat="1" applyFont="1" applyFill="1" applyAlignment="1">
      <alignment horizontal="center" vertical="center"/>
    </xf>
    <xf numFmtId="0" fontId="15" fillId="0" borderId="0" xfId="0" applyFont="1" applyAlignment="1">
      <alignment horizontal="center" vertical="center" wrapText="1"/>
    </xf>
    <xf numFmtId="0" fontId="22" fillId="0" borderId="0" xfId="0" applyFont="1" applyAlignment="1">
      <alignment horizontal="center" vertical="center" wrapText="1"/>
    </xf>
    <xf numFmtId="0" fontId="62" fillId="0" borderId="0" xfId="0" applyFont="1" applyAlignment="1">
      <alignment horizontal="left" vertical="center" wrapText="1"/>
    </xf>
    <xf numFmtId="0" fontId="62" fillId="0" borderId="18" xfId="0" applyFont="1" applyBorder="1" applyAlignment="1">
      <alignment horizontal="left" wrapText="1"/>
    </xf>
    <xf numFmtId="0" fontId="62" fillId="0" borderId="50" xfId="0" applyFont="1" applyBorder="1" applyAlignment="1">
      <alignment horizontal="left" wrapText="1"/>
    </xf>
    <xf numFmtId="3" fontId="59" fillId="4" borderId="0" xfId="2" applyNumberFormat="1" applyFont="1" applyFill="1" applyAlignment="1">
      <alignment horizontal="left" vertical="center"/>
    </xf>
    <xf numFmtId="0" fontId="62" fillId="0" borderId="0" xfId="0" applyFont="1" applyAlignment="1">
      <alignment horizontal="left" vertical="top" wrapText="1"/>
    </xf>
    <xf numFmtId="49" fontId="59" fillId="3" borderId="0" xfId="2" applyNumberFormat="1" applyFont="1" applyFill="1" applyAlignment="1">
      <alignment horizontal="center" vertical="center" wrapText="1"/>
    </xf>
    <xf numFmtId="3" fontId="12" fillId="4" borderId="0" xfId="2" applyNumberFormat="1" applyFont="1" applyFill="1" applyAlignment="1">
      <alignment horizontal="center" vertical="center"/>
    </xf>
    <xf numFmtId="3" fontId="12" fillId="4" borderId="0" xfId="2" applyNumberFormat="1" applyFont="1" applyFill="1" applyAlignment="1">
      <alignment horizontal="left" vertical="center" wrapText="1"/>
    </xf>
    <xf numFmtId="3" fontId="12" fillId="4" borderId="0" xfId="2" applyNumberFormat="1" applyFont="1" applyFill="1" applyAlignment="1">
      <alignment horizontal="left" vertical="center" wrapText="1" indent="1"/>
    </xf>
    <xf numFmtId="0" fontId="1" fillId="0" borderId="0" xfId="0" applyFont="1" applyAlignment="1">
      <alignment horizontal="left" vertical="top" wrapText="1" indent="2"/>
    </xf>
    <xf numFmtId="0" fontId="62" fillId="0" borderId="18" xfId="0" applyFont="1" applyBorder="1" applyAlignment="1">
      <alignment horizontal="left" vertical="top" wrapText="1"/>
    </xf>
    <xf numFmtId="0" fontId="62" fillId="0" borderId="50" xfId="0" applyFont="1" applyBorder="1" applyAlignment="1">
      <alignment horizontal="left" vertical="top" wrapText="1"/>
    </xf>
    <xf numFmtId="3" fontId="59" fillId="4" borderId="0" xfId="2" applyNumberFormat="1" applyFont="1" applyFill="1" applyAlignment="1">
      <alignment horizontal="left" vertical="center" wrapText="1"/>
    </xf>
    <xf numFmtId="0" fontId="3" fillId="0" borderId="59" xfId="0" applyFont="1" applyBorder="1" applyAlignment="1">
      <alignment horizontal="left" vertical="top"/>
    </xf>
    <xf numFmtId="0" fontId="3" fillId="0" borderId="60" xfId="0" applyFont="1" applyBorder="1" applyAlignment="1">
      <alignment horizontal="left" vertical="top"/>
    </xf>
    <xf numFmtId="0" fontId="3" fillId="0" borderId="61" xfId="0" applyFont="1" applyBorder="1" applyAlignment="1">
      <alignment horizontal="left" vertical="top"/>
    </xf>
    <xf numFmtId="0" fontId="0" fillId="0" borderId="59" xfId="0" applyBorder="1" applyAlignment="1">
      <alignment horizontal="left"/>
    </xf>
    <xf numFmtId="0" fontId="0" fillId="0" borderId="60" xfId="0" applyBorder="1" applyAlignment="1">
      <alignment horizontal="left"/>
    </xf>
    <xf numFmtId="0" fontId="0" fillId="0" borderId="61" xfId="0" applyBorder="1" applyAlignment="1">
      <alignment horizontal="left"/>
    </xf>
    <xf numFmtId="0" fontId="3" fillId="0" borderId="59" xfId="0" applyFont="1" applyBorder="1" applyAlignment="1">
      <alignment horizontal="left"/>
    </xf>
    <xf numFmtId="0" fontId="3" fillId="0" borderId="60" xfId="0" applyFont="1" applyBorder="1" applyAlignment="1">
      <alignment horizontal="left"/>
    </xf>
    <xf numFmtId="0" fontId="3" fillId="0" borderId="61" xfId="0" applyFont="1" applyBorder="1" applyAlignment="1">
      <alignment horizontal="left"/>
    </xf>
    <xf numFmtId="0" fontId="35" fillId="3" borderId="53" xfId="0" applyFont="1" applyFill="1" applyBorder="1" applyAlignment="1">
      <alignment horizontal="center"/>
    </xf>
    <xf numFmtId="0" fontId="35" fillId="3" borderId="54" xfId="0" applyFont="1" applyFill="1" applyBorder="1" applyAlignment="1">
      <alignment horizontal="center"/>
    </xf>
    <xf numFmtId="0" fontId="35" fillId="3" borderId="55" xfId="0" applyFont="1" applyFill="1" applyBorder="1" applyAlignment="1">
      <alignment horizontal="center"/>
    </xf>
    <xf numFmtId="0" fontId="12" fillId="4" borderId="0" xfId="0" applyFont="1" applyFill="1" applyAlignment="1">
      <alignment horizontal="left" vertical="center" indent="1"/>
    </xf>
    <xf numFmtId="49" fontId="36" fillId="3" borderId="0" xfId="2" applyNumberFormat="1" applyFont="1" applyFill="1" applyAlignment="1">
      <alignment horizontal="center" vertical="center"/>
    </xf>
    <xf numFmtId="49" fontId="36" fillId="3" borderId="8" xfId="2" applyNumberFormat="1" applyFont="1" applyFill="1" applyBorder="1" applyAlignment="1">
      <alignment horizontal="center" vertical="center"/>
    </xf>
    <xf numFmtId="3" fontId="35" fillId="4" borderId="0" xfId="2" applyNumberFormat="1" applyFont="1" applyFill="1" applyAlignment="1">
      <alignment horizontal="left" vertical="center" wrapText="1"/>
    </xf>
    <xf numFmtId="3" fontId="35" fillId="4" borderId="20" xfId="2" applyNumberFormat="1" applyFont="1" applyFill="1" applyBorder="1" applyAlignment="1">
      <alignment horizontal="left" vertical="center" wrapText="1"/>
    </xf>
    <xf numFmtId="49" fontId="35" fillId="3" borderId="53" xfId="2" applyNumberFormat="1" applyFont="1" applyFill="1" applyBorder="1" applyAlignment="1">
      <alignment horizontal="center" vertical="center"/>
    </xf>
    <xf numFmtId="49" fontId="35" fillId="3" borderId="54" xfId="2" applyNumberFormat="1" applyFont="1" applyFill="1" applyBorder="1" applyAlignment="1">
      <alignment horizontal="center" vertical="center"/>
    </xf>
    <xf numFmtId="49" fontId="35" fillId="3" borderId="55" xfId="2" applyNumberFormat="1" applyFont="1" applyFill="1" applyBorder="1" applyAlignment="1">
      <alignment horizontal="center" vertical="center"/>
    </xf>
    <xf numFmtId="0" fontId="39" fillId="2" borderId="33" xfId="0" applyFont="1" applyFill="1" applyBorder="1" applyAlignment="1">
      <alignment horizontal="left" vertical="center" wrapText="1"/>
    </xf>
    <xf numFmtId="0" fontId="39" fillId="0" borderId="0" xfId="0" applyFont="1" applyAlignment="1">
      <alignment horizontal="left" vertical="top" wrapText="1"/>
    </xf>
    <xf numFmtId="3" fontId="35" fillId="4" borderId="0" xfId="2" applyNumberFormat="1" applyFont="1" applyFill="1" applyAlignment="1">
      <alignment horizontal="left" vertical="center"/>
    </xf>
    <xf numFmtId="3" fontId="35" fillId="4" borderId="0" xfId="2" applyNumberFormat="1" applyFont="1" applyFill="1" applyAlignment="1">
      <alignment horizontal="left" vertical="center" indent="1"/>
    </xf>
    <xf numFmtId="0" fontId="27" fillId="0" borderId="18" xfId="0" applyFont="1" applyBorder="1" applyAlignment="1">
      <alignment horizontal="left" vertical="center" wrapText="1"/>
    </xf>
    <xf numFmtId="0" fontId="27" fillId="0" borderId="34" xfId="0" applyFont="1" applyBorder="1" applyAlignment="1">
      <alignment horizontal="left" vertical="center" wrapText="1"/>
    </xf>
    <xf numFmtId="0" fontId="75" fillId="0" borderId="33" xfId="0" applyFont="1" applyBorder="1" applyAlignment="1">
      <alignment horizontal="left" vertical="center"/>
    </xf>
    <xf numFmtId="0" fontId="75" fillId="0" borderId="0" xfId="0" applyFont="1" applyAlignment="1">
      <alignment horizontal="left" vertical="center" wrapText="1"/>
    </xf>
  </cellXfs>
  <cellStyles count="11">
    <cellStyle name="Comma 2 3" xfId="8" xr:uid="{AB9EE84D-BC90-4377-9153-298A0E85FF2F}"/>
    <cellStyle name="Normal 11" xfId="10" xr:uid="{720A3A78-83B3-429B-92F0-01CEDB4DFF2D}"/>
    <cellStyle name="Normal 13" xfId="5" xr:uid="{36E15904-5B3B-4DAD-9C56-4EE2AE24640C}"/>
    <cellStyle name="Normal 3" xfId="2" xr:uid="{9D4FDECB-EB55-4FE6-8B5F-4B8C9C0F7735}"/>
    <cellStyle name="Обычный" xfId="0" builtinId="0"/>
    <cellStyle name="Обычный 2" xfId="9" xr:uid="{4AC147D1-86A0-4571-8E84-F34C4624D810}"/>
    <cellStyle name="Обычный 3" xfId="7" xr:uid="{DF0D33B5-B6A5-4D3B-BC92-95127408F975}"/>
    <cellStyle name="Процентный" xfId="1" builtinId="5"/>
    <cellStyle name="Финансовый" xfId="4" builtinId="3"/>
    <cellStyle name="Финансовый 2" xfId="3" xr:uid="{5C060132-9887-4785-BC8A-CC56329CF31B}"/>
    <cellStyle name="Финансовый 2 2" xfId="6" xr:uid="{EE485C2D-2FF4-49B0-8C41-5ADC7CB61ECD}"/>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468565</xdr:colOff>
      <xdr:row>5</xdr:row>
      <xdr:rowOff>65742</xdr:rowOff>
    </xdr:from>
    <xdr:to>
      <xdr:col>20</xdr:col>
      <xdr:colOff>247650</xdr:colOff>
      <xdr:row>11</xdr:row>
      <xdr:rowOff>145255</xdr:rowOff>
    </xdr:to>
    <xdr:sp macro="" textlink="">
      <xdr:nvSpPr>
        <xdr:cNvPr id="2" name="TextBox 1">
          <a:extLst>
            <a:ext uri="{FF2B5EF4-FFF2-40B4-BE49-F238E27FC236}">
              <a16:creationId xmlns:a16="http://schemas.microsoft.com/office/drawing/2014/main" id="{9186A81B-9F70-4011-BFFF-CBD2CD483A59}"/>
            </a:ext>
          </a:extLst>
        </xdr:cNvPr>
        <xdr:cNvSpPr txBox="1"/>
      </xdr:nvSpPr>
      <xdr:spPr>
        <a:xfrm>
          <a:off x="3954715" y="1018242"/>
          <a:ext cx="7913435" cy="122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2400" b="0" i="0" u="none" strike="noStrike" baseline="0">
              <a:solidFill>
                <a:schemeClr val="tx1"/>
              </a:solidFill>
              <a:latin typeface="Montserrat" panose="00000500000000000000" pitchFamily="2" charset="-52"/>
              <a:ea typeface="+mn-ea"/>
              <a:cs typeface="Arial" panose="020B0604020202020204" pitchFamily="34" charset="0"/>
            </a:rPr>
            <a:t>«Банк ЦентрКредит» АҚ-тың 202</a:t>
          </a:r>
          <a:r>
            <a:rPr lang="en-US" sz="2400" b="0" i="0" u="none" strike="noStrike" baseline="0">
              <a:solidFill>
                <a:schemeClr val="tx1"/>
              </a:solidFill>
              <a:latin typeface="Montserrat" panose="00000500000000000000" pitchFamily="2" charset="-52"/>
              <a:ea typeface="+mn-ea"/>
              <a:cs typeface="Arial" panose="020B0604020202020204" pitchFamily="34" charset="0"/>
            </a:rPr>
            <a:t>5</a:t>
          </a:r>
          <a:r>
            <a:rPr lang="ru-RU" sz="2400" b="0" i="0" u="none" strike="noStrike" baseline="0">
              <a:solidFill>
                <a:schemeClr val="tx1"/>
              </a:solidFill>
              <a:latin typeface="Montserrat" panose="00000500000000000000" pitchFamily="2" charset="-52"/>
              <a:ea typeface="+mn-ea"/>
              <a:cs typeface="Arial" panose="020B0604020202020204" pitchFamily="34" charset="0"/>
            </a:rPr>
            <a:t> жылы тұрақты дамуы жөніндегі анықтамалық</a:t>
          </a:r>
        </a:p>
      </xdr:txBody>
    </xdr:sp>
    <xdr:clientData/>
  </xdr:twoCellAnchor>
  <xdr:twoCellAnchor>
    <xdr:from>
      <xdr:col>1</xdr:col>
      <xdr:colOff>227378</xdr:colOff>
      <xdr:row>13</xdr:row>
      <xdr:rowOff>11603</xdr:rowOff>
    </xdr:from>
    <xdr:to>
      <xdr:col>24</xdr:col>
      <xdr:colOff>117337</xdr:colOff>
      <xdr:row>32</xdr:row>
      <xdr:rowOff>131379</xdr:rowOff>
    </xdr:to>
    <xdr:sp macro="" textlink="">
      <xdr:nvSpPr>
        <xdr:cNvPr id="3" name="TextBox 3">
          <a:extLst>
            <a:ext uri="{FF2B5EF4-FFF2-40B4-BE49-F238E27FC236}">
              <a16:creationId xmlns:a16="http://schemas.microsoft.com/office/drawing/2014/main" id="{54FBA27A-C355-491D-BC3E-B68A49E254CE}"/>
            </a:ext>
          </a:extLst>
        </xdr:cNvPr>
        <xdr:cNvSpPr txBox="1"/>
      </xdr:nvSpPr>
      <xdr:spPr>
        <a:xfrm>
          <a:off x="802162" y="2573500"/>
          <a:ext cx="13110003" cy="3864086"/>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Анықтамалық ақпарат Банктің және Топтың 2025 жылға арналған </a:t>
          </a:r>
          <a:r>
            <a:rPr lang="en-US" sz="1400" b="0">
              <a:solidFill>
                <a:sysClr val="windowText" lastClr="000000"/>
              </a:solidFill>
              <a:effectLst/>
              <a:latin typeface="Montserrat" panose="00000500000000000000" pitchFamily="2" charset="-52"/>
              <a:ea typeface="+mn-ea"/>
              <a:cs typeface="+mn-cs"/>
            </a:rPr>
            <a:t>ESG </a:t>
          </a:r>
          <a:r>
            <a:rPr lang="ru-RU" sz="1400" b="0">
              <a:solidFill>
                <a:sysClr val="windowText" lastClr="000000"/>
              </a:solidFill>
              <a:effectLst/>
              <a:latin typeface="Montserrat" panose="00000500000000000000" pitchFamily="2" charset="-52"/>
              <a:ea typeface="+mn-ea"/>
              <a:cs typeface="+mn-cs"/>
            </a:rPr>
            <a:t>саласындағы негізгі қызмет көрсеткіштерін, сондай-ақ қосымша кезеңдер бойынша деректерді жинақтайды және 2025 жылға арналған Тұрақты даму туралы есепке толықтыру болып табылады.</a:t>
          </a:r>
          <a:endParaRPr lang="en-US"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Анықтамалықтың шекаралары</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Анықтамалықтың шекаралары «Банк ЦентрКредит» АҚ-ның 2025 жылға арналған Тұрақты даму туралы есебінің шекараларымен сәйкес келеді.</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ysClr val="windowText" lastClr="000000"/>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Болжамды мәлімдемелер</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«Банк ЦентрКредит» АҚ-ның 2025 жылға арналған Тұрақты даму туралы есебі және осы Тұрақты даму жөніндегі анықтамалық «болжамды мәлімдемелер» болып табылатын немесе солай деп есептелуі мүмкін мәлімдемелерді қамтиды. Дегенмен, болжамды мәлімдемелер Банктің нақты нәтижелерінен өзгеше болуы мүмкін. Кез келген болжамды мәлімдемелер болашақ оқиғаларға байланысты тәуекелдерге, сондай-ақ Банктің қызметіне, қызмет нәтижелеріне, қаржылық жағдайына, өтімділігіне, перспективаларына, өсуіне немесе стратегияларына қатысты басқа да тәуекелдерге, белгісіздіктерге және болжамдарға ұшырайды.</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ysClr val="windowText" lastClr="000000"/>
              </a:solidFill>
              <a:effectLst/>
              <a:latin typeface="Montserrat" panose="00000500000000000000" pitchFamily="2" charset="-52"/>
              <a:ea typeface="+mn-ea"/>
              <a:cs typeface="+mn-cs"/>
            </a:rPr>
            <a:t>Тұрақты даму туралы есеп пен Анықтамалық дайындалғаннан кейін Банктің қызметіне, оның операциялық және қаржылық нәтижелеріне сыртқы немесе өзге де факторлар әсер етуі мүмкін. Осы және басқа да факторлар Банктің бақылауынан тыс болады және Банктің қызмет нәтижелеріне теріс әсер етуі мүмкін.</a:t>
          </a:r>
        </a:p>
      </xdr:txBody>
    </xdr:sp>
    <xdr:clientData/>
  </xdr:twoCellAnchor>
  <xdr:twoCellAnchor editAs="oneCell">
    <xdr:from>
      <xdr:col>1</xdr:col>
      <xdr:colOff>198803</xdr:colOff>
      <xdr:row>1</xdr:row>
      <xdr:rowOff>44180</xdr:rowOff>
    </xdr:from>
    <xdr:to>
      <xdr:col>7</xdr:col>
      <xdr:colOff>521631</xdr:colOff>
      <xdr:row>5</xdr:row>
      <xdr:rowOff>47002</xdr:rowOff>
    </xdr:to>
    <xdr:pic>
      <xdr:nvPicPr>
        <xdr:cNvPr id="4" name="Picture 2" descr="Программа поддержки МСБ в сфере обрабатывающей промышленности 2 транш">
          <a:extLst>
            <a:ext uri="{FF2B5EF4-FFF2-40B4-BE49-F238E27FC236}">
              <a16:creationId xmlns:a16="http://schemas.microsoft.com/office/drawing/2014/main" id="{49BB9293-0454-47D9-884B-A0DC1161083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779828" y="234680"/>
          <a:ext cx="3808978" cy="76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939799</xdr:colOff>
      <xdr:row>0</xdr:row>
      <xdr:rowOff>165100</xdr:rowOff>
    </xdr:from>
    <xdr:to>
      <xdr:col>5</xdr:col>
      <xdr:colOff>200439</xdr:colOff>
      <xdr:row>4</xdr:row>
      <xdr:rowOff>164964</xdr:rowOff>
    </xdr:to>
    <xdr:grpSp>
      <xdr:nvGrpSpPr>
        <xdr:cNvPr id="2" name="Group 7">
          <a:extLst>
            <a:ext uri="{FF2B5EF4-FFF2-40B4-BE49-F238E27FC236}">
              <a16:creationId xmlns:a16="http://schemas.microsoft.com/office/drawing/2014/main" id="{96441C63-052D-495E-9517-CE81E299E1CD}"/>
            </a:ext>
          </a:extLst>
        </xdr:cNvPr>
        <xdr:cNvGrpSpPr/>
      </xdr:nvGrpSpPr>
      <xdr:grpSpPr>
        <a:xfrm>
          <a:off x="1710082" y="165100"/>
          <a:ext cx="7079422" cy="761864"/>
          <a:chOff x="1905000" y="736600"/>
          <a:chExt cx="7706000" cy="761864"/>
        </a:xfrm>
      </xdr:grpSpPr>
      <xdr:sp macro="" textlink="">
        <xdr:nvSpPr>
          <xdr:cNvPr id="3" name="Google Shape;2966;p283">
            <a:extLst>
              <a:ext uri="{FF2B5EF4-FFF2-40B4-BE49-F238E27FC236}">
                <a16:creationId xmlns:a16="http://schemas.microsoft.com/office/drawing/2014/main" id="{8F211740-EAAA-5428-CCE0-E04BFFB61351}"/>
              </a:ext>
            </a:extLst>
          </xdr:cNvPr>
          <xdr:cNvSpPr txBox="1"/>
        </xdr:nvSpPr>
        <xdr:spPr>
          <a:xfrm>
            <a:off x="2613232" y="945400"/>
            <a:ext cx="69977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1B0568A-6A1B-6D1A-82AE-F4C98D2B4E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342BF3F6-FB18-471E-A0D0-5A17D23EB703}"/>
            </a:ext>
          </a:extLst>
        </xdr:cNvPr>
        <xdr:cNvGrpSpPr/>
      </xdr:nvGrpSpPr>
      <xdr:grpSpPr>
        <a:xfrm>
          <a:off x="1768475" y="165100"/>
          <a:ext cx="7224813" cy="761864"/>
          <a:chOff x="1905000" y="736600"/>
          <a:chExt cx="7561363" cy="761864"/>
        </a:xfrm>
      </xdr:grpSpPr>
      <xdr:sp macro="" textlink="">
        <xdr:nvSpPr>
          <xdr:cNvPr id="3" name="Google Shape;2966;p283">
            <a:extLst>
              <a:ext uri="{FF2B5EF4-FFF2-40B4-BE49-F238E27FC236}">
                <a16:creationId xmlns:a16="http://schemas.microsoft.com/office/drawing/2014/main" id="{D9373EEC-6FD6-2737-74B7-58EC9483C6F2}"/>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9EB2005-3C16-193D-42D7-705E8AD1140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1111250</xdr:colOff>
      <xdr:row>0</xdr:row>
      <xdr:rowOff>0</xdr:rowOff>
    </xdr:from>
    <xdr:to>
      <xdr:col>6</xdr:col>
      <xdr:colOff>1568450</xdr:colOff>
      <xdr:row>0</xdr:row>
      <xdr:rowOff>34925</xdr:rowOff>
    </xdr:to>
    <xdr:sp macro="" textlink="">
      <xdr:nvSpPr>
        <xdr:cNvPr id="5" name="Rectangle 10">
          <a:extLst>
            <a:ext uri="{FF2B5EF4-FFF2-40B4-BE49-F238E27FC236}">
              <a16:creationId xmlns:a16="http://schemas.microsoft.com/office/drawing/2014/main" id="{91296375-BDE0-40B5-BB69-CFC50BB9FD7F}"/>
            </a:ext>
          </a:extLst>
        </xdr:cNvPr>
        <xdr:cNvSpPr/>
      </xdr:nvSpPr>
      <xdr:spPr>
        <a:xfrm>
          <a:off x="10750550" y="0"/>
          <a:ext cx="0" cy="34925"/>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EBA147CE-065A-4F17-AC83-23099BD2BDF5}"/>
            </a:ext>
          </a:extLst>
        </xdr:cNvPr>
        <xdr:cNvGrpSpPr/>
      </xdr:nvGrpSpPr>
      <xdr:grpSpPr>
        <a:xfrm>
          <a:off x="1764352" y="165100"/>
          <a:ext cx="7457678" cy="739118"/>
          <a:chOff x="1905000" y="736600"/>
          <a:chExt cx="7561363" cy="761864"/>
        </a:xfrm>
      </xdr:grpSpPr>
      <xdr:sp macro="" textlink="">
        <xdr:nvSpPr>
          <xdr:cNvPr id="3" name="Google Shape;2966;p283">
            <a:extLst>
              <a:ext uri="{FF2B5EF4-FFF2-40B4-BE49-F238E27FC236}">
                <a16:creationId xmlns:a16="http://schemas.microsoft.com/office/drawing/2014/main" id="{8DFA3186-8BEC-21BD-4396-7A39B08A8BE0}"/>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BC44CAC-185A-36E7-7EE3-F9F21C93D25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677963</xdr:colOff>
      <xdr:row>4</xdr:row>
      <xdr:rowOff>164964</xdr:rowOff>
    </xdr:to>
    <xdr:grpSp>
      <xdr:nvGrpSpPr>
        <xdr:cNvPr id="2" name="Group 7">
          <a:extLst>
            <a:ext uri="{FF2B5EF4-FFF2-40B4-BE49-F238E27FC236}">
              <a16:creationId xmlns:a16="http://schemas.microsoft.com/office/drawing/2014/main" id="{72166F77-8B14-4FB0-99F4-CF7AD03EC22E}"/>
            </a:ext>
          </a:extLst>
        </xdr:cNvPr>
        <xdr:cNvGrpSpPr/>
      </xdr:nvGrpSpPr>
      <xdr:grpSpPr>
        <a:xfrm>
          <a:off x="1519583" y="165100"/>
          <a:ext cx="6828076" cy="761864"/>
          <a:chOff x="1905000" y="736600"/>
          <a:chExt cx="7561363" cy="761864"/>
        </a:xfrm>
      </xdr:grpSpPr>
      <xdr:sp macro="" textlink="">
        <xdr:nvSpPr>
          <xdr:cNvPr id="3" name="Google Shape;2966;p283">
            <a:extLst>
              <a:ext uri="{FF2B5EF4-FFF2-40B4-BE49-F238E27FC236}">
                <a16:creationId xmlns:a16="http://schemas.microsoft.com/office/drawing/2014/main" id="{DA779E1A-FCA2-166F-E9BD-7D2CC19C34AC}"/>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EB557120-D520-E3DB-F539-4AE7517D788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939799</xdr:colOff>
      <xdr:row>0</xdr:row>
      <xdr:rowOff>165100</xdr:rowOff>
    </xdr:from>
    <xdr:to>
      <xdr:col>5</xdr:col>
      <xdr:colOff>200439</xdr:colOff>
      <xdr:row>4</xdr:row>
      <xdr:rowOff>164964</xdr:rowOff>
    </xdr:to>
    <xdr:grpSp>
      <xdr:nvGrpSpPr>
        <xdr:cNvPr id="2" name="Group 7">
          <a:extLst>
            <a:ext uri="{FF2B5EF4-FFF2-40B4-BE49-F238E27FC236}">
              <a16:creationId xmlns:a16="http://schemas.microsoft.com/office/drawing/2014/main" id="{C5A38400-3840-497F-A72E-B1EC53CEFBC2}"/>
            </a:ext>
          </a:extLst>
        </xdr:cNvPr>
        <xdr:cNvGrpSpPr/>
      </xdr:nvGrpSpPr>
      <xdr:grpSpPr>
        <a:xfrm>
          <a:off x="1716453" y="165100"/>
          <a:ext cx="7071140" cy="761864"/>
          <a:chOff x="1905000" y="736600"/>
          <a:chExt cx="7706000" cy="761864"/>
        </a:xfrm>
      </xdr:grpSpPr>
      <xdr:sp macro="" textlink="">
        <xdr:nvSpPr>
          <xdr:cNvPr id="3" name="Google Shape;2966;p283">
            <a:extLst>
              <a:ext uri="{FF2B5EF4-FFF2-40B4-BE49-F238E27FC236}">
                <a16:creationId xmlns:a16="http://schemas.microsoft.com/office/drawing/2014/main" id="{DEE3E473-168F-427E-E4B5-BFF4FFBF8BB4}"/>
              </a:ext>
            </a:extLst>
          </xdr:cNvPr>
          <xdr:cNvSpPr txBox="1"/>
        </xdr:nvSpPr>
        <xdr:spPr>
          <a:xfrm>
            <a:off x="2613232" y="945400"/>
            <a:ext cx="6997768" cy="321425"/>
          </a:xfrm>
          <a:prstGeom prst="rect">
            <a:avLst/>
          </a:prstGeom>
          <a:noFill/>
          <a:ln>
            <a:noFill/>
          </a:ln>
        </xdr:spPr>
        <xdr:txBody>
          <a:bodyPr spcFirstLastPara="1" wrap="square" lIns="91425" tIns="45700" rIns="91425" bIns="45700"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KZ">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2EEA5CFF-F826-FBB2-2272-E98E2E4BD46E}"/>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85237E45-EA0E-44B6-B6FD-1DD596B3EDA7}"/>
            </a:ext>
          </a:extLst>
        </xdr:cNvPr>
        <xdr:cNvGrpSpPr/>
      </xdr:nvGrpSpPr>
      <xdr:grpSpPr>
        <a:xfrm>
          <a:off x="1768475" y="165100"/>
          <a:ext cx="7224813" cy="761864"/>
          <a:chOff x="1905000" y="736600"/>
          <a:chExt cx="7561363" cy="761864"/>
        </a:xfrm>
      </xdr:grpSpPr>
      <xdr:sp macro="" textlink="">
        <xdr:nvSpPr>
          <xdr:cNvPr id="3" name="Google Shape;2966;p283">
            <a:extLst>
              <a:ext uri="{FF2B5EF4-FFF2-40B4-BE49-F238E27FC236}">
                <a16:creationId xmlns:a16="http://schemas.microsoft.com/office/drawing/2014/main" id="{4CD4326A-31B3-BAF8-62CC-BD34A3254E80}"/>
              </a:ext>
            </a:extLst>
          </xdr:cNvPr>
          <xdr:cNvSpPr txBox="1"/>
        </xdr:nvSpPr>
        <xdr:spPr>
          <a:xfrm>
            <a:off x="2477995" y="961965"/>
            <a:ext cx="6988368"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76C4BE26-A204-D3EE-20AE-DC82A6890C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6</xdr:col>
      <xdr:colOff>1111250</xdr:colOff>
      <xdr:row>0</xdr:row>
      <xdr:rowOff>0</xdr:rowOff>
    </xdr:from>
    <xdr:to>
      <xdr:col>6</xdr:col>
      <xdr:colOff>1568450</xdr:colOff>
      <xdr:row>0</xdr:row>
      <xdr:rowOff>34925</xdr:rowOff>
    </xdr:to>
    <xdr:sp macro="" textlink="">
      <xdr:nvSpPr>
        <xdr:cNvPr id="5" name="Rectangle 10">
          <a:extLst>
            <a:ext uri="{FF2B5EF4-FFF2-40B4-BE49-F238E27FC236}">
              <a16:creationId xmlns:a16="http://schemas.microsoft.com/office/drawing/2014/main" id="{5BEABD5D-BD6A-46CF-8F8E-FB8754188306}"/>
            </a:ext>
          </a:extLst>
        </xdr:cNvPr>
        <xdr:cNvSpPr/>
      </xdr:nvSpPr>
      <xdr:spPr>
        <a:xfrm>
          <a:off x="10750550" y="0"/>
          <a:ext cx="0" cy="34925"/>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107CDD9C-8CA9-42B5-94BC-F0E2FEAE4859}"/>
            </a:ext>
          </a:extLst>
        </xdr:cNvPr>
        <xdr:cNvGrpSpPr/>
      </xdr:nvGrpSpPr>
      <xdr:grpSpPr>
        <a:xfrm>
          <a:off x="1765300" y="165100"/>
          <a:ext cx="7453413" cy="761864"/>
          <a:chOff x="1905000" y="736600"/>
          <a:chExt cx="7561363" cy="761864"/>
        </a:xfrm>
      </xdr:grpSpPr>
      <xdr:sp macro="" textlink="">
        <xdr:nvSpPr>
          <xdr:cNvPr id="3" name="Google Shape;2966;p283">
            <a:extLst>
              <a:ext uri="{FF2B5EF4-FFF2-40B4-BE49-F238E27FC236}">
                <a16:creationId xmlns:a16="http://schemas.microsoft.com/office/drawing/2014/main" id="{658E0EE3-680E-4767-6825-AEC1F57CE37D}"/>
              </a:ext>
            </a:extLst>
          </xdr:cNvPr>
          <xdr:cNvSpPr txBox="1"/>
        </xdr:nvSpPr>
        <xdr:spPr>
          <a:xfrm>
            <a:off x="2477995" y="961965"/>
            <a:ext cx="6988368"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AD67FA7-4CB0-5054-D043-AA91B2DC3DF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677963</xdr:colOff>
      <xdr:row>4</xdr:row>
      <xdr:rowOff>164964</xdr:rowOff>
    </xdr:to>
    <xdr:grpSp>
      <xdr:nvGrpSpPr>
        <xdr:cNvPr id="2" name="Group 7">
          <a:extLst>
            <a:ext uri="{FF2B5EF4-FFF2-40B4-BE49-F238E27FC236}">
              <a16:creationId xmlns:a16="http://schemas.microsoft.com/office/drawing/2014/main" id="{CE0B6580-F6A2-411C-8733-9603CF7315D3}"/>
            </a:ext>
          </a:extLst>
        </xdr:cNvPr>
        <xdr:cNvGrpSpPr/>
      </xdr:nvGrpSpPr>
      <xdr:grpSpPr>
        <a:xfrm>
          <a:off x="1523206" y="165100"/>
          <a:ext cx="6822382" cy="761864"/>
          <a:chOff x="1905000" y="736600"/>
          <a:chExt cx="7561363" cy="761864"/>
        </a:xfrm>
      </xdr:grpSpPr>
      <xdr:sp macro="" textlink="">
        <xdr:nvSpPr>
          <xdr:cNvPr id="3" name="Google Shape;2966;p283">
            <a:extLst>
              <a:ext uri="{FF2B5EF4-FFF2-40B4-BE49-F238E27FC236}">
                <a16:creationId xmlns:a16="http://schemas.microsoft.com/office/drawing/2014/main" id="{B651E49E-F3AB-6EB1-139D-A88CE975CB1B}"/>
              </a:ext>
            </a:extLst>
          </xdr:cNvPr>
          <xdr:cNvSpPr txBox="1"/>
        </xdr:nvSpPr>
        <xdr:spPr>
          <a:xfrm>
            <a:off x="2477995" y="961965"/>
            <a:ext cx="6988368"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95F99A2-D4FD-D2E0-024B-91AC530553D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editAs="absolute">
    <xdr:from>
      <xdr:col>2</xdr:col>
      <xdr:colOff>950913</xdr:colOff>
      <xdr:row>0</xdr:row>
      <xdr:rowOff>179388</xdr:rowOff>
    </xdr:from>
    <xdr:to>
      <xdr:col>4</xdr:col>
      <xdr:colOff>2429208</xdr:colOff>
      <xdr:row>4</xdr:row>
      <xdr:rowOff>176340</xdr:rowOff>
    </xdr:to>
    <xdr:grpSp>
      <xdr:nvGrpSpPr>
        <xdr:cNvPr id="2" name="Group 7">
          <a:extLst>
            <a:ext uri="{FF2B5EF4-FFF2-40B4-BE49-F238E27FC236}">
              <a16:creationId xmlns:a16="http://schemas.microsoft.com/office/drawing/2014/main" id="{20E2BB5F-8C9A-4AEC-8720-30F300C66541}"/>
            </a:ext>
          </a:extLst>
        </xdr:cNvPr>
        <xdr:cNvGrpSpPr/>
      </xdr:nvGrpSpPr>
      <xdr:grpSpPr>
        <a:xfrm>
          <a:off x="1779174" y="179388"/>
          <a:ext cx="7549447" cy="758952"/>
          <a:chOff x="1905000" y="736600"/>
          <a:chExt cx="7509613" cy="728589"/>
        </a:xfrm>
      </xdr:grpSpPr>
      <xdr:sp macro="" textlink="">
        <xdr:nvSpPr>
          <xdr:cNvPr id="3" name="Google Shape;2966;p283">
            <a:extLst>
              <a:ext uri="{FF2B5EF4-FFF2-40B4-BE49-F238E27FC236}">
                <a16:creationId xmlns:a16="http://schemas.microsoft.com/office/drawing/2014/main" id="{3EB01FE5-318E-F878-C103-C464CE54847A}"/>
              </a:ext>
            </a:extLst>
          </xdr:cNvPr>
          <xdr:cNvSpPr txBox="1"/>
        </xdr:nvSpPr>
        <xdr:spPr>
          <a:xfrm>
            <a:off x="2477993" y="961965"/>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«Банк ЦентрКредит» АҚ-тың тұрақты дамуы жөніндегі анықтамалық</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B77D51E-9F3A-2970-983F-67C1D9142886}"/>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76200</xdr:colOff>
      <xdr:row>5</xdr:row>
      <xdr:rowOff>165101</xdr:rowOff>
    </xdr:from>
    <xdr:to>
      <xdr:col>4</xdr:col>
      <xdr:colOff>3325586</xdr:colOff>
      <xdr:row>15</xdr:row>
      <xdr:rowOff>177801</xdr:rowOff>
    </xdr:to>
    <xdr:sp macro="" textlink="">
      <xdr:nvSpPr>
        <xdr:cNvPr id="5" name="TextBox 3">
          <a:hlinkClick xmlns:r="http://schemas.openxmlformats.org/officeDocument/2006/relationships" r:id=""/>
          <a:extLst>
            <a:ext uri="{FF2B5EF4-FFF2-40B4-BE49-F238E27FC236}">
              <a16:creationId xmlns:a16="http://schemas.microsoft.com/office/drawing/2014/main" id="{596406C8-A560-4B28-8584-52DE5EA047B0}"/>
            </a:ext>
          </a:extLst>
        </xdr:cNvPr>
        <xdr:cNvSpPr txBox="1"/>
      </xdr:nvSpPr>
      <xdr:spPr>
        <a:xfrm>
          <a:off x="904875" y="1165226"/>
          <a:ext cx="9326336" cy="1917700"/>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Байланыс ақпараты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Пікір қалдыру, түсіндірме жазу немесе сұрақ қою үшін төменде көрсетілген байланыс ақпаратын пайдаланыңыз. Біз кері байланыс алуға қуаныштымыз.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Мекенжайы: </a:t>
          </a:r>
          <a:r>
            <a:rPr lang="ru-RU" sz="1400" b="0">
              <a:solidFill>
                <a:schemeClr val="dk1"/>
              </a:solidFill>
              <a:effectLst/>
              <a:latin typeface="+mn-lt"/>
              <a:ea typeface="+mn-ea"/>
              <a:cs typeface="+mn-cs"/>
            </a:rPr>
            <a:t>Алматы қ., әл-Фараби даңғ., 38</a:t>
          </a:r>
          <a:endParaRPr lang="en-US" sz="14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effectLst/>
              <a:latin typeface="+mn-lt"/>
              <a:ea typeface="+mn-ea"/>
              <a:cs typeface="+mn-cs"/>
            </a:rPr>
            <a:t>Email: </a:t>
          </a:r>
          <a:r>
            <a:rPr lang="en-US" sz="1400" b="0">
              <a:solidFill>
                <a:schemeClr val="dk1"/>
              </a:solidFill>
              <a:effectLst/>
              <a:latin typeface="+mn-lt"/>
              <a:ea typeface="+mn-ea"/>
              <a:cs typeface="+mn-cs"/>
            </a:rPr>
            <a:t>esg@bcc.kz</a:t>
          </a: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Корпоративный сайт: </a:t>
          </a:r>
          <a:r>
            <a:rPr lang="en-US" sz="1400" b="0" u="sng">
              <a:solidFill>
                <a:schemeClr val="accent1"/>
              </a:solidFill>
              <a:effectLst/>
              <a:latin typeface="+mn-lt"/>
              <a:ea typeface="+mn-ea"/>
              <a:cs typeface="+mn-cs"/>
            </a:rPr>
            <a:t>https://www.bcc.kz/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8CF80DC4-1245-4165-8F97-301E381FD244}"/>
            </a:ext>
          </a:extLst>
        </xdr:cNvPr>
        <xdr:cNvGrpSpPr/>
      </xdr:nvGrpSpPr>
      <xdr:grpSpPr>
        <a:xfrm>
          <a:off x="1644650" y="165100"/>
          <a:ext cx="7596288" cy="761864"/>
          <a:chOff x="1905000" y="736600"/>
          <a:chExt cx="7561363" cy="761864"/>
        </a:xfrm>
      </xdr:grpSpPr>
      <xdr:sp macro="" textlink="">
        <xdr:nvSpPr>
          <xdr:cNvPr id="3" name="Google Shape;2966;p283">
            <a:extLst>
              <a:ext uri="{FF2B5EF4-FFF2-40B4-BE49-F238E27FC236}">
                <a16:creationId xmlns:a16="http://schemas.microsoft.com/office/drawing/2014/main" id="{7A94E445-7DA0-B4C7-AD14-15964633D37F}"/>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F1580BE3-C860-7A13-019A-DCFE074F6A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187188</xdr:colOff>
      <xdr:row>130</xdr:row>
      <xdr:rowOff>137490</xdr:rowOff>
    </xdr:from>
    <xdr:to>
      <xdr:col>6</xdr:col>
      <xdr:colOff>2066788</xdr:colOff>
      <xdr:row>141</xdr:row>
      <xdr:rowOff>0</xdr:rowOff>
    </xdr:to>
    <xdr:sp macro="" textlink="">
      <xdr:nvSpPr>
        <xdr:cNvPr id="5" name="TextBox 3">
          <a:extLst>
            <a:ext uri="{FF2B5EF4-FFF2-40B4-BE49-F238E27FC236}">
              <a16:creationId xmlns:a16="http://schemas.microsoft.com/office/drawing/2014/main" id="{D74CE9D8-F85D-4F12-B3D0-5B3CF8D566A6}"/>
            </a:ext>
          </a:extLst>
        </xdr:cNvPr>
        <xdr:cNvSpPr txBox="1"/>
      </xdr:nvSpPr>
      <xdr:spPr>
        <a:xfrm>
          <a:off x="642731" y="32166338"/>
          <a:ext cx="11702774" cy="180956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Об акционерных обществах</a:t>
          </a:r>
          <a:r>
            <a:rPr lang="en-US" sz="1050" b="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1. Не является аффилированным лицом данного акционерного общества и не являлся им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2. Не является аффилированным лицом по отношению к аффилированным лицам данного акционерного общества</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3. Не связан подчиненностью с должностными лицами данного акционерного общества или организаций – аффилированных лиц данного акционерного общества и не был связан подчиненностью с данными лицами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4. Не является государственным служащим</a:t>
          </a: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5. Не является представителем акционера на заседаниях органов данного акционерного общества и не являлся им в течение трех лет, предшествовавших его избранию в совет директоров</a:t>
          </a:r>
        </a:p>
        <a:p>
          <a:pPr marL="0" marR="0" lvl="0" indent="0" defTabSz="914400" eaLnBrk="1" fontAlgn="auto" latinLnBrk="0" hangingPunct="1">
            <a:lnSpc>
              <a:spcPct val="100000"/>
            </a:lnSpc>
            <a:spcBef>
              <a:spcPts val="0"/>
            </a:spcBef>
            <a:spcAft>
              <a:spcPts val="0"/>
            </a:spcAft>
            <a:buClrTx/>
            <a:buSzTx/>
            <a:buFontTx/>
            <a:buNone/>
            <a:tabLst/>
            <a:defRPr/>
          </a:pPr>
          <a:r>
            <a:rPr lang="ru-RU" sz="1050" b="0">
              <a:solidFill>
                <a:schemeClr val="dk1"/>
              </a:solidFill>
              <a:effectLst/>
              <a:latin typeface="+mn-lt"/>
              <a:ea typeface="+mn-ea"/>
              <a:cs typeface="+mn-cs"/>
            </a:rPr>
            <a:t>6. Не участвует в аудите данного акционерного общества в качестве аудитора, работающего в составе аудиторской организации, и не участвовал в таком аудите в течение трех лет, предшествовавших его избранию в совет директоров</a:t>
          </a:r>
          <a:endParaRPr lang="en-US" sz="1050" b="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675610</xdr:colOff>
      <xdr:row>4</xdr:row>
      <xdr:rowOff>164964</xdr:rowOff>
    </xdr:to>
    <xdr:grpSp>
      <xdr:nvGrpSpPr>
        <xdr:cNvPr id="2" name="Group 7">
          <a:extLst>
            <a:ext uri="{FF2B5EF4-FFF2-40B4-BE49-F238E27FC236}">
              <a16:creationId xmlns:a16="http://schemas.microsoft.com/office/drawing/2014/main" id="{73D709F5-3089-44B9-BC8D-08395A22CDDC}"/>
            </a:ext>
          </a:extLst>
        </xdr:cNvPr>
        <xdr:cNvGrpSpPr/>
      </xdr:nvGrpSpPr>
      <xdr:grpSpPr>
        <a:xfrm>
          <a:off x="1361398" y="165100"/>
          <a:ext cx="7137204" cy="749372"/>
          <a:chOff x="1905000" y="736600"/>
          <a:chExt cx="7559026" cy="761864"/>
        </a:xfrm>
      </xdr:grpSpPr>
      <xdr:sp macro="" textlink="">
        <xdr:nvSpPr>
          <xdr:cNvPr id="3" name="Google Shape;2966;p283">
            <a:extLst>
              <a:ext uri="{FF2B5EF4-FFF2-40B4-BE49-F238E27FC236}">
                <a16:creationId xmlns:a16="http://schemas.microsoft.com/office/drawing/2014/main" id="{9E4E10BA-AEA8-7894-5EBE-288D491E3175}"/>
              </a:ext>
            </a:extLst>
          </xdr:cNvPr>
          <xdr:cNvSpPr txBox="1">
            <a:spLocks/>
          </xdr:cNvSpPr>
        </xdr:nvSpPr>
        <xdr:spPr>
          <a:xfrm>
            <a:off x="2477995" y="961964"/>
            <a:ext cx="6986031" cy="31089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041D9E8-EA74-B892-17EF-17CF3BE9E123}"/>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1006061</xdr:colOff>
      <xdr:row>0</xdr:row>
      <xdr:rowOff>99391</xdr:rowOff>
    </xdr:from>
    <xdr:to>
      <xdr:col>5</xdr:col>
      <xdr:colOff>741871</xdr:colOff>
      <xdr:row>4</xdr:row>
      <xdr:rowOff>73855</xdr:rowOff>
    </xdr:to>
    <xdr:grpSp>
      <xdr:nvGrpSpPr>
        <xdr:cNvPr id="2" name="Group 7">
          <a:extLst>
            <a:ext uri="{FF2B5EF4-FFF2-40B4-BE49-F238E27FC236}">
              <a16:creationId xmlns:a16="http://schemas.microsoft.com/office/drawing/2014/main" id="{F32D184A-3EEB-4313-86ED-74900C322567}"/>
            </a:ext>
          </a:extLst>
        </xdr:cNvPr>
        <xdr:cNvGrpSpPr/>
      </xdr:nvGrpSpPr>
      <xdr:grpSpPr>
        <a:xfrm>
          <a:off x="1819655" y="99391"/>
          <a:ext cx="7534404" cy="768214"/>
          <a:chOff x="1905000" y="736600"/>
          <a:chExt cx="7559026" cy="761864"/>
        </a:xfrm>
      </xdr:grpSpPr>
      <xdr:sp macro="" textlink="">
        <xdr:nvSpPr>
          <xdr:cNvPr id="3" name="Google Shape;2966;p283">
            <a:extLst>
              <a:ext uri="{FF2B5EF4-FFF2-40B4-BE49-F238E27FC236}">
                <a16:creationId xmlns:a16="http://schemas.microsoft.com/office/drawing/2014/main" id="{383A63A3-DD71-05ED-EFFF-1DAB6354A12C}"/>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D23FC39B-5114-FC37-AE83-130D704C65B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677963</xdr:colOff>
      <xdr:row>4</xdr:row>
      <xdr:rowOff>164964</xdr:rowOff>
    </xdr:to>
    <xdr:grpSp>
      <xdr:nvGrpSpPr>
        <xdr:cNvPr id="2" name="Group 7">
          <a:extLst>
            <a:ext uri="{FF2B5EF4-FFF2-40B4-BE49-F238E27FC236}">
              <a16:creationId xmlns:a16="http://schemas.microsoft.com/office/drawing/2014/main" id="{7CAED1FE-ECAC-4421-9DA2-EDF581574E83}"/>
            </a:ext>
          </a:extLst>
        </xdr:cNvPr>
        <xdr:cNvGrpSpPr/>
      </xdr:nvGrpSpPr>
      <xdr:grpSpPr>
        <a:xfrm>
          <a:off x="1642269" y="165100"/>
          <a:ext cx="7441507" cy="761864"/>
          <a:chOff x="1905000" y="736600"/>
          <a:chExt cx="7561363" cy="761864"/>
        </a:xfrm>
      </xdr:grpSpPr>
      <xdr:sp macro="" textlink="">
        <xdr:nvSpPr>
          <xdr:cNvPr id="3" name="Google Shape;2966;p283">
            <a:extLst>
              <a:ext uri="{FF2B5EF4-FFF2-40B4-BE49-F238E27FC236}">
                <a16:creationId xmlns:a16="http://schemas.microsoft.com/office/drawing/2014/main" id="{8923D5B0-FEBE-940F-E119-71DC8E9ED1FF}"/>
              </a:ext>
            </a:extLst>
          </xdr:cNvPr>
          <xdr:cNvSpPr txBox="1"/>
        </xdr:nvSpPr>
        <xdr:spPr>
          <a:xfrm>
            <a:off x="2477995" y="961965"/>
            <a:ext cx="6988368"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E3CE0326-4E59-9458-8207-4042B1BEA24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187188</xdr:colOff>
      <xdr:row>128</xdr:row>
      <xdr:rowOff>137490</xdr:rowOff>
    </xdr:from>
    <xdr:to>
      <xdr:col>6</xdr:col>
      <xdr:colOff>2066788</xdr:colOff>
      <xdr:row>139</xdr:row>
      <xdr:rowOff>0</xdr:rowOff>
    </xdr:to>
    <xdr:sp macro="" textlink="">
      <xdr:nvSpPr>
        <xdr:cNvPr id="5" name="TextBox 3">
          <a:extLst>
            <a:ext uri="{FF2B5EF4-FFF2-40B4-BE49-F238E27FC236}">
              <a16:creationId xmlns:a16="http://schemas.microsoft.com/office/drawing/2014/main" id="{5AE14F06-5385-4CA8-9ECB-0C9C08A8A338}"/>
            </a:ext>
          </a:extLst>
        </xdr:cNvPr>
        <xdr:cNvSpPr txBox="1"/>
      </xdr:nvSpPr>
      <xdr:spPr>
        <a:xfrm>
          <a:off x="644388" y="32484390"/>
          <a:ext cx="11671300" cy="197706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kk-KZ" sz="1100" b="0">
              <a:solidFill>
                <a:schemeClr val="dk1"/>
              </a:solidFill>
              <a:effectLst/>
              <a:latin typeface="+mn-lt"/>
              <a:ea typeface="+mn-ea"/>
              <a:cs typeface="+mn-cs"/>
            </a:rPr>
            <a:t>Акционерлік қоғамдар туралы:</a:t>
          </a:r>
          <a:endParaRPr lang="ru-RU" sz="1050">
            <a:effectLst/>
          </a:endParaRPr>
        </a:p>
        <a:p>
          <a:pPr eaLnBrk="1" fontAlgn="auto" latinLnBrk="0" hangingPunct="1"/>
          <a:r>
            <a:rPr lang="ru-RU" sz="1100" b="0">
              <a:solidFill>
                <a:schemeClr val="dk1"/>
              </a:solidFill>
              <a:effectLst/>
              <a:latin typeface="+mn-lt"/>
              <a:ea typeface="+mn-ea"/>
              <a:cs typeface="+mn-cs"/>
            </a:rPr>
            <a:t>1. </a:t>
          </a:r>
          <a:r>
            <a:rPr lang="kk-KZ" sz="1100" b="0">
              <a:solidFill>
                <a:schemeClr val="dk1"/>
              </a:solidFill>
              <a:effectLst/>
              <a:latin typeface="+mn-lt"/>
              <a:ea typeface="+mn-ea"/>
              <a:cs typeface="+mn-cs"/>
            </a:rPr>
            <a:t>Осы акционерлік қоғамның үлестес тұлғасы емес және ол Директорлар кеңесіне сайланғанға дейінгі үш жыл ішінде болған емес</a:t>
          </a:r>
          <a:endParaRPr lang="ru-RU" sz="1050">
            <a:effectLst/>
          </a:endParaRPr>
        </a:p>
        <a:p>
          <a:r>
            <a:rPr lang="kk-KZ" sz="1100" b="0">
              <a:solidFill>
                <a:schemeClr val="dk1"/>
              </a:solidFill>
              <a:effectLst/>
              <a:latin typeface="+mn-lt"/>
              <a:ea typeface="+mn-ea"/>
              <a:cs typeface="+mn-cs"/>
            </a:rPr>
            <a:t>2. Осы акционерлік қоғамның үлестес тұлғаларына қатысты үлестес тұлға емес</a:t>
          </a:r>
          <a:endParaRPr lang="ru-RU" sz="1050">
            <a:effectLst/>
          </a:endParaRPr>
        </a:p>
        <a:p>
          <a:r>
            <a:rPr lang="kk-KZ" sz="1100" b="0">
              <a:solidFill>
                <a:schemeClr val="dk1"/>
              </a:solidFill>
              <a:effectLst/>
              <a:latin typeface="+mn-lt"/>
              <a:ea typeface="+mn-ea"/>
              <a:cs typeface="+mn-cs"/>
            </a:rPr>
            <a:t>3. Осы акционерлік қоғамның немесе осы акционерлік қоғамның үлестес тұлғалары болып табылатын ұйымдардың лауазымды тұлғаларымен бағыныстылық арқылы байланысты емес және ол Директорлар кеңесіне сайланғанға дейінгі үш жыл ішінде осы тұлғалармен бағыныстылық арқылы байланысты болған емес</a:t>
          </a:r>
          <a:endParaRPr lang="ru-RU" sz="1050">
            <a:effectLst/>
          </a:endParaRPr>
        </a:p>
        <a:p>
          <a:r>
            <a:rPr lang="kk-KZ" sz="1100" b="0">
              <a:solidFill>
                <a:schemeClr val="dk1"/>
              </a:solidFill>
              <a:effectLst/>
              <a:latin typeface="+mn-lt"/>
              <a:ea typeface="+mn-ea"/>
              <a:cs typeface="+mn-cs"/>
            </a:rPr>
            <a:t>4. Мемлекеттік қызметші емес</a:t>
          </a:r>
          <a:endParaRPr lang="ru-RU" sz="1050">
            <a:effectLst/>
          </a:endParaRPr>
        </a:p>
        <a:p>
          <a:r>
            <a:rPr lang="kk-KZ" sz="1100" b="0">
              <a:solidFill>
                <a:schemeClr val="dk1"/>
              </a:solidFill>
              <a:effectLst/>
              <a:latin typeface="+mn-lt"/>
              <a:ea typeface="+mn-ea"/>
              <a:cs typeface="+mn-cs"/>
            </a:rPr>
            <a:t>5. Осы акционерлік қоғам органдарының отырыстарында акционердің өкілі емес және ол Директорлар кеңесіне сайланғанға дейінгі үш жыл ішінде болған емес </a:t>
          </a:r>
          <a:endParaRPr lang="ru-RU" sz="1050">
            <a:effectLst/>
          </a:endParaRPr>
        </a:p>
        <a:p>
          <a:r>
            <a:rPr lang="kk-KZ" sz="1100" b="0">
              <a:solidFill>
                <a:schemeClr val="dk1"/>
              </a:solidFill>
              <a:effectLst/>
              <a:latin typeface="+mn-lt"/>
              <a:ea typeface="+mn-ea"/>
              <a:cs typeface="+mn-cs"/>
            </a:rPr>
            <a:t>6. Аудиторлық ұйымның құрамында жұмыс істейтін аудитор ретінде осы акционерлік қоғамның аудитіне қатыспайды және ол Директорлар кеңесіне сайланғанға дейінгі үш жыл ішінде мұндай аудитке қатыспаған</a:t>
          </a:r>
          <a:endParaRPr lang="ru-RU" sz="1050">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939800</xdr:colOff>
      <xdr:row>0</xdr:row>
      <xdr:rowOff>165100</xdr:rowOff>
    </xdr:from>
    <xdr:to>
      <xdr:col>4</xdr:col>
      <xdr:colOff>675610</xdr:colOff>
      <xdr:row>4</xdr:row>
      <xdr:rowOff>164964</xdr:rowOff>
    </xdr:to>
    <xdr:grpSp>
      <xdr:nvGrpSpPr>
        <xdr:cNvPr id="2" name="Group 7">
          <a:extLst>
            <a:ext uri="{FF2B5EF4-FFF2-40B4-BE49-F238E27FC236}">
              <a16:creationId xmlns:a16="http://schemas.microsoft.com/office/drawing/2014/main" id="{CF15BA20-8DFC-4454-A4F2-A7A32CE0F92F}"/>
            </a:ext>
          </a:extLst>
        </xdr:cNvPr>
        <xdr:cNvGrpSpPr/>
      </xdr:nvGrpSpPr>
      <xdr:grpSpPr>
        <a:xfrm>
          <a:off x="1368425" y="165100"/>
          <a:ext cx="7141498" cy="761864"/>
          <a:chOff x="1905000" y="736600"/>
          <a:chExt cx="7559026" cy="761864"/>
        </a:xfrm>
      </xdr:grpSpPr>
      <xdr:sp macro="" textlink="">
        <xdr:nvSpPr>
          <xdr:cNvPr id="3" name="Google Shape;2966;p283">
            <a:extLst>
              <a:ext uri="{FF2B5EF4-FFF2-40B4-BE49-F238E27FC236}">
                <a16:creationId xmlns:a16="http://schemas.microsoft.com/office/drawing/2014/main" id="{CDDC8336-1E8C-287F-E3B7-4FC22A009874}"/>
              </a:ext>
            </a:extLst>
          </xdr:cNvPr>
          <xdr:cNvSpPr txBox="1">
            <a:spLocks/>
          </xdr:cNvSpPr>
        </xdr:nvSpPr>
        <xdr:spPr>
          <a:xfrm>
            <a:off x="2477995" y="961964"/>
            <a:ext cx="6986031" cy="298759"/>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rtl="0" eaLnBrk="1" fontAlgn="auto" latinLnBrk="0" hangingPunct="1"/>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lang="ru-RU">
              <a:effectLst/>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47623633-D8E8-2942-F5A2-687CC3D7C44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1006061</xdr:colOff>
      <xdr:row>0</xdr:row>
      <xdr:rowOff>99391</xdr:rowOff>
    </xdr:from>
    <xdr:to>
      <xdr:col>5</xdr:col>
      <xdr:colOff>741871</xdr:colOff>
      <xdr:row>4</xdr:row>
      <xdr:rowOff>73855</xdr:rowOff>
    </xdr:to>
    <xdr:grpSp>
      <xdr:nvGrpSpPr>
        <xdr:cNvPr id="2" name="Group 7">
          <a:extLst>
            <a:ext uri="{FF2B5EF4-FFF2-40B4-BE49-F238E27FC236}">
              <a16:creationId xmlns:a16="http://schemas.microsoft.com/office/drawing/2014/main" id="{8156DEA8-6D0C-4F91-820B-F92A489EA1D1}"/>
            </a:ext>
          </a:extLst>
        </xdr:cNvPr>
        <xdr:cNvGrpSpPr/>
      </xdr:nvGrpSpPr>
      <xdr:grpSpPr>
        <a:xfrm>
          <a:off x="1834736" y="99391"/>
          <a:ext cx="7546310" cy="736464"/>
          <a:chOff x="1905000" y="736600"/>
          <a:chExt cx="7559026" cy="761864"/>
        </a:xfrm>
      </xdr:grpSpPr>
      <xdr:sp macro="" textlink="">
        <xdr:nvSpPr>
          <xdr:cNvPr id="3" name="Google Shape;2966;p283">
            <a:extLst>
              <a:ext uri="{FF2B5EF4-FFF2-40B4-BE49-F238E27FC236}">
                <a16:creationId xmlns:a16="http://schemas.microsoft.com/office/drawing/2014/main" id="{C5687FFF-2C9F-DC86-AE0C-73EE406A8FDB}"/>
              </a:ext>
            </a:extLst>
          </xdr:cNvPr>
          <xdr:cNvSpPr txBox="1"/>
        </xdr:nvSpPr>
        <xdr:spPr>
          <a:xfrm>
            <a:off x="2477995" y="961964"/>
            <a:ext cx="6986031" cy="32186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lang="ru-RU" sz="1400" b="1" i="0" u="none" strike="noStrike" cap="none" baseline="0">
                <a:solidFill>
                  <a:srgbClr val="000000"/>
                </a:solidFill>
                <a:effectLst/>
                <a:latin typeface="Arial"/>
                <a:ea typeface="Arial"/>
                <a:cs typeface="Arial"/>
                <a:sym typeface="Arial"/>
              </a:rPr>
              <a:t>«Банк ЦентрКредит» АҚ-тың тұрақты дамуы жөніндегі анықтамалық</a:t>
            </a:r>
            <a:endPar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endParaRP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FF191914-C77D-1ECE-7102-2EB1CEB7133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939800</xdr:colOff>
      <xdr:row>0</xdr:row>
      <xdr:rowOff>104775</xdr:rowOff>
    </xdr:from>
    <xdr:to>
      <xdr:col>4</xdr:col>
      <xdr:colOff>687348</xdr:colOff>
      <xdr:row>4</xdr:row>
      <xdr:rowOff>90601</xdr:rowOff>
    </xdr:to>
    <xdr:grpSp>
      <xdr:nvGrpSpPr>
        <xdr:cNvPr id="2" name="Group 7">
          <a:extLst>
            <a:ext uri="{FF2B5EF4-FFF2-40B4-BE49-F238E27FC236}">
              <a16:creationId xmlns:a16="http://schemas.microsoft.com/office/drawing/2014/main" id="{8F2D19F4-87CE-4EE2-8A01-7E3DDFFC970B}"/>
            </a:ext>
          </a:extLst>
        </xdr:cNvPr>
        <xdr:cNvGrpSpPr/>
      </xdr:nvGrpSpPr>
      <xdr:grpSpPr>
        <a:xfrm>
          <a:off x="1309594" y="104775"/>
          <a:ext cx="7165842" cy="747826"/>
          <a:chOff x="1905000" y="736600"/>
          <a:chExt cx="7570764" cy="773618"/>
        </a:xfrm>
      </xdr:grpSpPr>
      <xdr:sp macro="" textlink="">
        <xdr:nvSpPr>
          <xdr:cNvPr id="3" name="Google Shape;2966;p283">
            <a:extLst>
              <a:ext uri="{FF2B5EF4-FFF2-40B4-BE49-F238E27FC236}">
                <a16:creationId xmlns:a16="http://schemas.microsoft.com/office/drawing/2014/main" id="{178004F1-B3BA-6D7C-D34A-2D215E8BFAFE}"/>
              </a:ext>
            </a:extLst>
          </xdr:cNvPr>
          <xdr:cNvSpPr txBox="1"/>
        </xdr:nvSpPr>
        <xdr:spPr>
          <a:xfrm>
            <a:off x="2477995" y="961964"/>
            <a:ext cx="6997769" cy="548254"/>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«Банк ЦентрКредит» АҚ-тың тұрақты дамуы жөніндегі анықтамалық</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933B960-DC06-79C9-4F0F-FE8DE0982E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939800</xdr:colOff>
      <xdr:row>0</xdr:row>
      <xdr:rowOff>165100</xdr:rowOff>
    </xdr:from>
    <xdr:to>
      <xdr:col>5</xdr:col>
      <xdr:colOff>675610</xdr:colOff>
      <xdr:row>4</xdr:row>
      <xdr:rowOff>164964</xdr:rowOff>
    </xdr:to>
    <xdr:grpSp>
      <xdr:nvGrpSpPr>
        <xdr:cNvPr id="2" name="Group 7">
          <a:extLst>
            <a:ext uri="{FF2B5EF4-FFF2-40B4-BE49-F238E27FC236}">
              <a16:creationId xmlns:a16="http://schemas.microsoft.com/office/drawing/2014/main" id="{BA39E050-1629-4A64-9494-1E4F4D53B7F9}"/>
            </a:ext>
          </a:extLst>
        </xdr:cNvPr>
        <xdr:cNvGrpSpPr/>
      </xdr:nvGrpSpPr>
      <xdr:grpSpPr>
        <a:xfrm>
          <a:off x="1568450" y="1651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A4256288-F016-C1EC-A2D3-F862924FC65B}"/>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«Банк ЦентрКредит» АҚ-тың тұрақты дамуы жөніндегі анықтамалық</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C1854CC-1450-ACA0-EB47-5854C7BF3B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97DFF-DD08-456D-B9C1-D1ADCFD3294E}">
  <sheetPr>
    <tabColor theme="9" tint="0.39997558519241921"/>
  </sheetPr>
  <dimension ref="A9:AR9"/>
  <sheetViews>
    <sheetView showGridLines="0" zoomScale="115" zoomScaleNormal="115" workbookViewId="0">
      <selection activeCell="X10" sqref="X10"/>
    </sheetView>
  </sheetViews>
  <sheetFormatPr defaultColWidth="8.7109375" defaultRowHeight="15"/>
  <cols>
    <col min="1" max="44" width="8.7109375" style="571"/>
    <col min="45" max="16384" width="8.7109375" style="572"/>
  </cols>
  <sheetData>
    <row r="9" spans="14:14">
      <c r="N9" s="571" t="s">
        <v>372</v>
      </c>
    </row>
  </sheetData>
  <sheetProtection algorithmName="SHA-512" hashValue="WzSgdsQfrB6UK5zvQEWo2U/mqQYfh6xWS5Ru1OPyteYVYgwW9phKNQDMfvdclVesLyEPosulTemuupeWFXobGg==" saltValue="htsVF4KrQ5kKQNoXYBtB0A==" spinCount="100000" sheet="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8128-6BF2-4137-9FF1-A8A7A1E20A22}">
  <sheetPr>
    <tabColor rgb="FF92D050"/>
  </sheetPr>
  <dimension ref="B1:K136"/>
  <sheetViews>
    <sheetView showGridLines="0" zoomScale="115" zoomScaleNormal="115" workbookViewId="0">
      <selection activeCell="H5" sqref="H5"/>
    </sheetView>
  </sheetViews>
  <sheetFormatPr defaultColWidth="8.7109375" defaultRowHeight="15"/>
  <cols>
    <col min="1" max="1" width="7.85546875" style="2" customWidth="1"/>
    <col min="2" max="2" width="3.7109375" style="2" customWidth="1"/>
    <col min="3" max="3" width="75.7109375" style="17" customWidth="1"/>
    <col min="4" max="4" width="15.7109375" style="7" customWidth="1"/>
    <col min="5" max="7" width="25.7109375" style="5" customWidth="1"/>
    <col min="8" max="8" width="25.42578125" style="2" customWidth="1"/>
    <col min="9" max="11" width="11" style="2" customWidth="1"/>
    <col min="12" max="16384" width="8.7109375" style="2"/>
  </cols>
  <sheetData>
    <row r="1" spans="3:8">
      <c r="C1" s="8"/>
      <c r="D1" s="4"/>
      <c r="E1" s="3"/>
    </row>
    <row r="2" spans="3:8">
      <c r="C2" s="8"/>
      <c r="D2" s="4"/>
      <c r="E2" s="3"/>
    </row>
    <row r="3" spans="3:8">
      <c r="C3" s="8"/>
      <c r="D3" s="4"/>
      <c r="E3" s="3"/>
    </row>
    <row r="4" spans="3:8">
      <c r="C4" s="8"/>
      <c r="D4" s="4"/>
      <c r="E4" s="3"/>
    </row>
    <row r="5" spans="3:8">
      <c r="C5" s="8"/>
      <c r="D5" s="4"/>
      <c r="E5" s="3"/>
    </row>
    <row r="6" spans="3:8">
      <c r="C6" s="2"/>
      <c r="D6" s="9"/>
      <c r="E6" s="6"/>
    </row>
    <row r="7" spans="3:8" ht="18.75">
      <c r="C7" s="10" t="s">
        <v>184</v>
      </c>
      <c r="F7"/>
      <c r="G7" s="2"/>
    </row>
    <row r="8" spans="3:8">
      <c r="C8" s="2"/>
      <c r="E8" s="2"/>
      <c r="F8" s="2"/>
      <c r="G8" s="2"/>
    </row>
    <row r="9" spans="3:8">
      <c r="C9" s="840" t="s">
        <v>331</v>
      </c>
      <c r="D9" s="840"/>
      <c r="E9" s="840"/>
      <c r="F9" s="840"/>
      <c r="G9" s="22"/>
      <c r="H9" s="22"/>
    </row>
    <row r="10" spans="3:8">
      <c r="C10" s="244"/>
      <c r="D10" s="24" t="s">
        <v>12</v>
      </c>
      <c r="E10" s="25">
        <v>2022</v>
      </c>
      <c r="F10" s="25">
        <v>2023</v>
      </c>
      <c r="G10" s="25" t="s">
        <v>310</v>
      </c>
      <c r="H10" s="25" t="s">
        <v>365</v>
      </c>
    </row>
    <row r="11" spans="3:8">
      <c r="C11" s="345" t="s">
        <v>185</v>
      </c>
      <c r="D11" s="346" t="s">
        <v>83</v>
      </c>
      <c r="E11" s="347" t="s">
        <v>186</v>
      </c>
      <c r="F11" s="348">
        <v>273392</v>
      </c>
      <c r="G11" s="541">
        <v>421288</v>
      </c>
      <c r="H11" s="730">
        <v>500167</v>
      </c>
    </row>
    <row r="12" spans="3:8">
      <c r="C12" s="349" t="s">
        <v>187</v>
      </c>
      <c r="D12" s="350" t="s">
        <v>83</v>
      </c>
      <c r="E12" s="351" t="s">
        <v>188</v>
      </c>
      <c r="F12" s="352" t="s">
        <v>189</v>
      </c>
      <c r="G12" s="542">
        <v>278583</v>
      </c>
      <c r="H12" s="731">
        <v>316643</v>
      </c>
    </row>
    <row r="13" spans="3:8">
      <c r="C13" s="349" t="s">
        <v>190</v>
      </c>
      <c r="D13" s="350" t="s">
        <v>83</v>
      </c>
      <c r="E13" s="351" t="s">
        <v>191</v>
      </c>
      <c r="F13" s="352" t="s">
        <v>192</v>
      </c>
      <c r="G13" s="542">
        <v>142705</v>
      </c>
      <c r="H13" s="731">
        <v>183524</v>
      </c>
    </row>
    <row r="14" spans="3:8">
      <c r="C14" s="353" t="s">
        <v>193</v>
      </c>
      <c r="D14" s="350" t="s">
        <v>83</v>
      </c>
      <c r="E14" s="724">
        <v>-80749</v>
      </c>
      <c r="F14" s="725">
        <v>-142876</v>
      </c>
      <c r="G14" s="726">
        <v>-226827</v>
      </c>
      <c r="H14" s="732">
        <v>-259973</v>
      </c>
    </row>
    <row r="15" spans="3:8">
      <c r="C15" s="349" t="s">
        <v>453</v>
      </c>
      <c r="D15" s="350" t="s">
        <v>83</v>
      </c>
      <c r="E15" s="727">
        <v>-73919</v>
      </c>
      <c r="F15" s="728">
        <v>-118475</v>
      </c>
      <c r="G15" s="729">
        <v>-176091</v>
      </c>
      <c r="H15" s="634">
        <v>-192390</v>
      </c>
    </row>
    <row r="16" spans="3:8" ht="25.5">
      <c r="C16" s="356" t="s">
        <v>194</v>
      </c>
      <c r="D16" s="350" t="s">
        <v>83</v>
      </c>
      <c r="E16" s="727">
        <v>-37948</v>
      </c>
      <c r="F16" s="728">
        <v>-64957</v>
      </c>
      <c r="G16" s="729">
        <v>-86660</v>
      </c>
      <c r="H16" s="634">
        <v>-91495</v>
      </c>
    </row>
    <row r="17" spans="3:11">
      <c r="C17" s="357" t="s">
        <v>195</v>
      </c>
      <c r="D17" s="350" t="s">
        <v>83</v>
      </c>
      <c r="E17" s="727">
        <v>-6415</v>
      </c>
      <c r="F17" s="728">
        <v>-10801</v>
      </c>
      <c r="G17" s="729">
        <v>-17829</v>
      </c>
      <c r="H17" s="634">
        <v>-18666</v>
      </c>
    </row>
    <row r="18" spans="3:11">
      <c r="C18" s="349" t="s">
        <v>196</v>
      </c>
      <c r="D18" s="350" t="s">
        <v>83</v>
      </c>
      <c r="E18" s="727">
        <v>-6830</v>
      </c>
      <c r="F18" s="728">
        <v>-24401</v>
      </c>
      <c r="G18" s="729">
        <v>-50736</v>
      </c>
      <c r="H18" s="634">
        <v>-67583</v>
      </c>
    </row>
    <row r="19" spans="3:11">
      <c r="C19" s="353" t="s">
        <v>197</v>
      </c>
      <c r="D19" s="350" t="s">
        <v>83</v>
      </c>
      <c r="E19" s="354" t="s">
        <v>198</v>
      </c>
      <c r="F19" s="355" t="s">
        <v>199</v>
      </c>
      <c r="G19" s="541">
        <v>194461</v>
      </c>
      <c r="H19" s="730">
        <v>240194</v>
      </c>
    </row>
    <row r="20" spans="3:11">
      <c r="C20" s="358"/>
      <c r="D20" s="359"/>
      <c r="E20" s="456"/>
      <c r="F20" s="457"/>
      <c r="G20" s="458"/>
    </row>
    <row r="21" spans="3:11">
      <c r="C21" s="358"/>
      <c r="D21" s="359"/>
      <c r="E21" s="111"/>
      <c r="F21" s="112"/>
      <c r="G21" s="112"/>
    </row>
    <row r="22" spans="3:11">
      <c r="C22" s="22" t="s">
        <v>332</v>
      </c>
      <c r="D22" s="22"/>
      <c r="E22" s="22"/>
      <c r="F22" s="22"/>
      <c r="G22" s="22"/>
    </row>
    <row r="23" spans="3:11">
      <c r="C23" s="244"/>
      <c r="D23" s="24" t="s">
        <v>12</v>
      </c>
      <c r="E23" s="25">
        <v>2023</v>
      </c>
      <c r="F23" s="25" t="s">
        <v>310</v>
      </c>
      <c r="G23" s="25" t="s">
        <v>365</v>
      </c>
    </row>
    <row r="24" spans="3:11">
      <c r="C24" s="345" t="s">
        <v>185</v>
      </c>
      <c r="D24" s="346" t="s">
        <v>83</v>
      </c>
      <c r="E24" s="484">
        <v>283348</v>
      </c>
      <c r="F24" s="484">
        <v>438030</v>
      </c>
      <c r="G24" s="484">
        <v>541550</v>
      </c>
    </row>
    <row r="25" spans="3:11">
      <c r="C25" s="349" t="s">
        <v>187</v>
      </c>
      <c r="D25" s="350" t="s">
        <v>83</v>
      </c>
      <c r="E25" s="485">
        <v>214476</v>
      </c>
      <c r="F25" s="485">
        <v>301790</v>
      </c>
      <c r="G25" s="485">
        <v>336259</v>
      </c>
    </row>
    <row r="26" spans="3:11">
      <c r="C26" s="349" t="s">
        <v>190</v>
      </c>
      <c r="D26" s="350" t="s">
        <v>83</v>
      </c>
      <c r="E26" s="485">
        <v>68872</v>
      </c>
      <c r="F26" s="485">
        <v>136240</v>
      </c>
      <c r="G26" s="485">
        <v>205291</v>
      </c>
    </row>
    <row r="27" spans="3:11">
      <c r="C27" s="353" t="s">
        <v>193</v>
      </c>
      <c r="D27" s="350" t="s">
        <v>83</v>
      </c>
      <c r="E27" s="484">
        <v>-148102</v>
      </c>
      <c r="F27" s="484">
        <v>-235611</v>
      </c>
      <c r="G27" s="484">
        <v>-273225</v>
      </c>
    </row>
    <row r="28" spans="3:11">
      <c r="C28" s="349" t="s">
        <v>453</v>
      </c>
      <c r="D28" s="350" t="s">
        <v>83</v>
      </c>
      <c r="E28" s="485">
        <v>-123091</v>
      </c>
      <c r="F28" s="485">
        <v>-183230</v>
      </c>
      <c r="G28" s="485">
        <v>-202494</v>
      </c>
      <c r="K28" s="666"/>
    </row>
    <row r="29" spans="3:11" ht="25.5">
      <c r="C29" s="356" t="s">
        <v>194</v>
      </c>
      <c r="D29" s="350" t="s">
        <v>83</v>
      </c>
      <c r="E29" s="485">
        <v>-67370</v>
      </c>
      <c r="F29" s="485">
        <v>-98817</v>
      </c>
      <c r="G29" s="485">
        <v>-104516</v>
      </c>
      <c r="K29" s="666"/>
    </row>
    <row r="30" spans="3:11">
      <c r="C30" s="357" t="s">
        <v>195</v>
      </c>
      <c r="D30" s="350" t="s">
        <v>83</v>
      </c>
      <c r="E30" s="485">
        <v>-11748</v>
      </c>
      <c r="F30" s="485">
        <v>-19961</v>
      </c>
      <c r="G30" s="485">
        <v>-21360</v>
      </c>
      <c r="K30" s="666"/>
    </row>
    <row r="31" spans="3:11">
      <c r="C31" s="349" t="s">
        <v>196</v>
      </c>
      <c r="D31" s="350" t="s">
        <v>83</v>
      </c>
      <c r="E31" s="485">
        <v>-25011</v>
      </c>
      <c r="F31" s="485">
        <v>-52381</v>
      </c>
      <c r="G31" s="721">
        <v>-70731</v>
      </c>
      <c r="K31" s="666"/>
    </row>
    <row r="32" spans="3:11">
      <c r="C32" s="353" t="s">
        <v>197</v>
      </c>
      <c r="D32" s="350" t="s">
        <v>83</v>
      </c>
      <c r="E32" s="484">
        <v>135246</v>
      </c>
      <c r="F32" s="484">
        <v>202419</v>
      </c>
      <c r="G32" s="484">
        <v>268325</v>
      </c>
    </row>
    <row r="33" spans="2:10" s="5" customFormat="1">
      <c r="B33" s="2"/>
      <c r="C33" s="358"/>
      <c r="D33" s="359"/>
      <c r="E33" s="111"/>
      <c r="F33" s="112"/>
      <c r="H33" s="2"/>
      <c r="I33" s="2"/>
      <c r="J33" s="2"/>
    </row>
    <row r="34" spans="2:10" s="5" customFormat="1">
      <c r="B34" s="2"/>
      <c r="C34" s="1"/>
      <c r="D34" s="34"/>
      <c r="E34" s="1"/>
      <c r="F34" s="360"/>
    </row>
    <row r="35" spans="2:10" s="5" customFormat="1">
      <c r="B35" s="2"/>
      <c r="C35" s="840" t="s">
        <v>200</v>
      </c>
      <c r="D35" s="840"/>
      <c r="E35" s="840"/>
      <c r="F35" s="840"/>
      <c r="G35" s="22"/>
      <c r="H35" s="22"/>
    </row>
    <row r="36" spans="2:10" s="5" customFormat="1">
      <c r="B36" s="2"/>
      <c r="C36" s="361"/>
      <c r="D36" s="24" t="s">
        <v>12</v>
      </c>
      <c r="E36" s="25">
        <v>2022</v>
      </c>
      <c r="F36" s="25">
        <v>2023</v>
      </c>
      <c r="G36" s="25" t="s">
        <v>310</v>
      </c>
      <c r="H36" s="25" t="s">
        <v>365</v>
      </c>
    </row>
    <row r="37" spans="2:10" s="5" customFormat="1">
      <c r="B37" s="2"/>
      <c r="C37" s="362" t="s">
        <v>201</v>
      </c>
      <c r="D37" s="346" t="s">
        <v>83</v>
      </c>
      <c r="E37" s="49">
        <v>0</v>
      </c>
      <c r="F37" s="49">
        <v>0</v>
      </c>
      <c r="G37" s="49">
        <v>0</v>
      </c>
      <c r="H37" s="49">
        <v>0</v>
      </c>
    </row>
    <row r="38" spans="2:10" s="5" customFormat="1">
      <c r="B38" s="2"/>
      <c r="C38" s="1"/>
      <c r="D38" s="359"/>
      <c r="E38" s="363"/>
      <c r="F38" s="363"/>
    </row>
    <row r="39" spans="2:10" s="5" customFormat="1">
      <c r="B39" s="2"/>
      <c r="C39" s="1"/>
      <c r="D39" s="359"/>
      <c r="E39" s="363"/>
      <c r="F39" s="363"/>
    </row>
    <row r="40" spans="2:10" s="5" customFormat="1">
      <c r="B40" s="2"/>
      <c r="C40" s="840" t="s">
        <v>202</v>
      </c>
      <c r="D40" s="840"/>
      <c r="E40" s="840"/>
      <c r="F40" s="840"/>
      <c r="G40" s="22"/>
      <c r="H40" s="22"/>
    </row>
    <row r="41" spans="2:10" s="5" customFormat="1">
      <c r="B41" s="2"/>
      <c r="C41" s="364"/>
      <c r="D41" s="24" t="s">
        <v>12</v>
      </c>
      <c r="E41" s="25">
        <v>2022</v>
      </c>
      <c r="F41" s="25">
        <v>2023</v>
      </c>
      <c r="G41" s="25" t="s">
        <v>310</v>
      </c>
      <c r="H41" s="25" t="s">
        <v>365</v>
      </c>
    </row>
    <row r="42" spans="2:10" s="5" customFormat="1">
      <c r="B42" s="2"/>
      <c r="C42" s="362" t="s">
        <v>201</v>
      </c>
      <c r="D42" s="346" t="s">
        <v>83</v>
      </c>
      <c r="E42" s="365">
        <v>0</v>
      </c>
      <c r="F42" s="365">
        <v>0</v>
      </c>
      <c r="G42" s="49">
        <v>0</v>
      </c>
      <c r="H42" s="49">
        <v>0</v>
      </c>
    </row>
    <row r="43" spans="2:10" s="5" customFormat="1">
      <c r="B43" s="2"/>
      <c r="C43" s="366"/>
      <c r="D43" s="359"/>
      <c r="E43" s="363"/>
      <c r="F43" s="363"/>
    </row>
    <row r="44" spans="2:10" s="5" customFormat="1">
      <c r="B44" s="2"/>
      <c r="C44" s="366"/>
      <c r="D44" s="359"/>
      <c r="E44" s="363"/>
      <c r="F44" s="363"/>
    </row>
    <row r="45" spans="2:10" s="5" customFormat="1">
      <c r="B45" s="2"/>
      <c r="C45" s="104" t="s">
        <v>203</v>
      </c>
      <c r="D45" s="104"/>
      <c r="E45" s="104"/>
      <c r="F45" s="104"/>
      <c r="G45" s="22"/>
      <c r="H45" s="22"/>
    </row>
    <row r="46" spans="2:10" s="5" customFormat="1">
      <c r="B46" s="2"/>
      <c r="C46" s="244"/>
      <c r="D46" s="24" t="s">
        <v>12</v>
      </c>
      <c r="E46" s="25">
        <v>2022</v>
      </c>
      <c r="F46" s="25">
        <v>2023</v>
      </c>
      <c r="G46" s="25" t="s">
        <v>310</v>
      </c>
      <c r="H46" s="25" t="s">
        <v>365</v>
      </c>
    </row>
    <row r="47" spans="2:10" s="5" customFormat="1">
      <c r="B47" s="2"/>
      <c r="C47" s="529" t="s">
        <v>159</v>
      </c>
      <c r="D47" s="350" t="s">
        <v>83</v>
      </c>
      <c r="E47" s="365">
        <v>917</v>
      </c>
      <c r="F47" s="367">
        <v>690</v>
      </c>
      <c r="G47" s="482">
        <v>6660</v>
      </c>
      <c r="H47" s="722">
        <v>2802</v>
      </c>
    </row>
    <row r="48" spans="2:10" s="5" customFormat="1">
      <c r="B48" s="2"/>
      <c r="C48" s="723" t="s">
        <v>347</v>
      </c>
      <c r="D48" s="359"/>
      <c r="E48" s="280"/>
      <c r="F48" s="481"/>
      <c r="G48" s="481"/>
    </row>
    <row r="49" spans="2:7" s="5" customFormat="1">
      <c r="B49" s="2"/>
      <c r="C49" s="56"/>
      <c r="D49" s="359"/>
      <c r="E49" s="280"/>
      <c r="F49" s="481"/>
      <c r="G49" s="481"/>
    </row>
    <row r="50" spans="2:7" s="5" customFormat="1">
      <c r="B50" s="2"/>
    </row>
    <row r="51" spans="2:7" s="5" customFormat="1">
      <c r="C51" s="2"/>
      <c r="D51" s="2"/>
      <c r="E51" s="2"/>
      <c r="F51" s="2"/>
    </row>
    <row r="52" spans="2:7" s="5" customFormat="1">
      <c r="C52" s="2"/>
      <c r="D52" s="2"/>
      <c r="E52" s="2"/>
      <c r="F52" s="2"/>
    </row>
    <row r="53" spans="2:7" s="5" customFormat="1">
      <c r="C53" s="2"/>
      <c r="D53" s="2"/>
      <c r="E53" s="2"/>
      <c r="F53" s="2"/>
    </row>
    <row r="54" spans="2:7" s="5" customFormat="1">
      <c r="C54" s="2"/>
      <c r="D54" s="2"/>
      <c r="E54" s="2"/>
      <c r="F54" s="2"/>
    </row>
    <row r="55" spans="2:7">
      <c r="C55" s="2"/>
      <c r="D55" s="2"/>
      <c r="E55" s="2"/>
      <c r="F55" s="2"/>
      <c r="G55" s="2"/>
    </row>
    <row r="56" spans="2:7">
      <c r="C56" s="2"/>
      <c r="D56" s="2"/>
      <c r="E56" s="2"/>
      <c r="F56" s="2"/>
      <c r="G56" s="2"/>
    </row>
    <row r="57" spans="2:7">
      <c r="C57" s="2"/>
      <c r="D57" s="2"/>
      <c r="E57" s="2"/>
      <c r="F57" s="2"/>
      <c r="G57" s="2"/>
    </row>
    <row r="58" spans="2:7">
      <c r="C58" s="2"/>
      <c r="D58" s="2"/>
      <c r="E58" s="2"/>
      <c r="F58" s="2"/>
      <c r="G58" s="2"/>
    </row>
    <row r="59" spans="2:7">
      <c r="C59" s="2"/>
      <c r="D59" s="2"/>
      <c r="E59" s="2"/>
      <c r="F59" s="2"/>
      <c r="G59" s="2"/>
    </row>
    <row r="60" spans="2:7">
      <c r="C60" s="2"/>
      <c r="D60" s="2"/>
      <c r="E60" s="2"/>
      <c r="F60" s="2"/>
      <c r="G60" s="2"/>
    </row>
    <row r="61" spans="2:7">
      <c r="C61" s="2"/>
      <c r="D61" s="2"/>
      <c r="E61" s="2"/>
      <c r="F61" s="2"/>
      <c r="G61" s="2"/>
    </row>
    <row r="62" spans="2:7">
      <c r="C62" s="2"/>
      <c r="D62" s="2"/>
      <c r="E62" s="2"/>
      <c r="F62" s="2"/>
      <c r="G62" s="2"/>
    </row>
    <row r="63" spans="2:7">
      <c r="C63" s="2"/>
      <c r="D63" s="2"/>
      <c r="E63" s="2"/>
      <c r="F63" s="2"/>
      <c r="G63" s="2"/>
    </row>
    <row r="64" spans="2:7">
      <c r="C64" s="2"/>
      <c r="D64" s="2"/>
      <c r="E64" s="2"/>
      <c r="F64" s="2"/>
      <c r="G64" s="2"/>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pans="3:7">
      <c r="C129" s="2"/>
      <c r="D129" s="2"/>
      <c r="E129" s="2"/>
      <c r="F129" s="2"/>
      <c r="G129" s="2"/>
    </row>
    <row r="130" spans="3:7">
      <c r="C130" s="2"/>
      <c r="D130" s="2"/>
      <c r="E130" s="2"/>
      <c r="F130" s="2"/>
      <c r="G130" s="2"/>
    </row>
    <row r="131" spans="3:7">
      <c r="C131" s="2"/>
      <c r="D131" s="2"/>
      <c r="E131" s="2"/>
      <c r="F131" s="2"/>
      <c r="G131" s="2"/>
    </row>
    <row r="132" spans="3:7">
      <c r="G132" s="2"/>
    </row>
    <row r="133" spans="3:7">
      <c r="G133" s="2"/>
    </row>
    <row r="134" spans="3:7">
      <c r="G134" s="2"/>
    </row>
    <row r="135" spans="3:7">
      <c r="G135" s="2"/>
    </row>
    <row r="136" spans="3:7">
      <c r="G136" s="2"/>
    </row>
  </sheetData>
  <sheetProtection selectLockedCells="1" selectUnlockedCells="1"/>
  <mergeCells count="3">
    <mergeCell ref="C9:F9"/>
    <mergeCell ref="C35:F35"/>
    <mergeCell ref="C40:F40"/>
  </mergeCells>
  <phoneticPr fontId="55"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8E12F-4C1E-409C-8D21-3A16AAA191F3}">
  <sheetPr>
    <tabColor rgb="FF92D050"/>
  </sheetPr>
  <dimension ref="B1:M109"/>
  <sheetViews>
    <sheetView showGridLines="0" topLeftCell="A15" zoomScaleNormal="100" workbookViewId="0">
      <selection activeCell="J42" sqref="J42"/>
    </sheetView>
  </sheetViews>
  <sheetFormatPr defaultColWidth="8.7109375" defaultRowHeight="15"/>
  <cols>
    <col min="1" max="1" width="8.7109375" style="2"/>
    <col min="2" max="2" width="3.7109375" style="2" customWidth="1"/>
    <col min="3" max="3" width="75.7109375" style="17" customWidth="1"/>
    <col min="4" max="4" width="16.28515625" style="7" customWidth="1"/>
    <col min="5" max="6" width="20.28515625" style="5" customWidth="1"/>
    <col min="7" max="8" width="16.28515625" style="5" customWidth="1"/>
    <col min="9" max="9" width="20.28515625" style="5" customWidth="1"/>
    <col min="10" max="12" width="16.85546875" style="2" customWidth="1"/>
    <col min="13" max="13" width="14" style="2" customWidth="1"/>
    <col min="14" max="16384" width="8.7109375" style="2"/>
  </cols>
  <sheetData>
    <row r="1" spans="2:13">
      <c r="C1" s="8"/>
      <c r="D1" s="4"/>
      <c r="E1" s="3"/>
      <c r="F1" s="3"/>
    </row>
    <row r="2" spans="2:13">
      <c r="C2" s="8"/>
      <c r="D2" s="4"/>
      <c r="E2" s="3"/>
      <c r="F2" s="3"/>
    </row>
    <row r="3" spans="2:13">
      <c r="C3" s="8"/>
      <c r="D3" s="4"/>
      <c r="E3" s="3"/>
      <c r="F3" s="3"/>
    </row>
    <row r="4" spans="2:13">
      <c r="C4" s="8"/>
      <c r="D4" s="4"/>
      <c r="E4" s="3"/>
      <c r="F4" s="3"/>
    </row>
    <row r="5" spans="2:13">
      <c r="C5" s="8"/>
      <c r="D5" s="4"/>
      <c r="E5" s="3"/>
      <c r="F5" s="3"/>
    </row>
    <row r="6" spans="2:13">
      <c r="C6" s="2"/>
      <c r="D6" s="9"/>
      <c r="E6" s="6"/>
      <c r="F6" s="6"/>
    </row>
    <row r="7" spans="2:13" ht="18.75">
      <c r="B7" s="134"/>
      <c r="C7" s="140" t="s">
        <v>204</v>
      </c>
      <c r="D7" s="132"/>
      <c r="E7" s="133"/>
      <c r="F7" s="133"/>
      <c r="G7" s="2"/>
      <c r="H7" s="2"/>
      <c r="I7" s="2"/>
    </row>
    <row r="8" spans="2:13">
      <c r="B8" s="134"/>
      <c r="C8" s="141"/>
      <c r="D8" s="142"/>
      <c r="E8" s="143"/>
      <c r="F8" s="143"/>
      <c r="G8" s="2"/>
      <c r="H8" s="2"/>
      <c r="I8" s="2"/>
    </row>
    <row r="9" spans="2:13">
      <c r="B9" s="134"/>
      <c r="C9" s="224" t="s">
        <v>205</v>
      </c>
      <c r="D9" s="224"/>
      <c r="E9" s="224"/>
      <c r="F9" s="224"/>
      <c r="G9" s="224"/>
      <c r="H9" s="224"/>
      <c r="I9" s="224"/>
      <c r="J9" s="224"/>
      <c r="K9" s="224"/>
      <c r="L9" s="224"/>
      <c r="M9" s="224"/>
    </row>
    <row r="10" spans="2:13">
      <c r="B10" s="134"/>
      <c r="C10" s="368"/>
      <c r="D10" s="149" t="s">
        <v>12</v>
      </c>
      <c r="E10" s="150">
        <v>2022</v>
      </c>
      <c r="F10" s="150">
        <v>2023</v>
      </c>
      <c r="G10" s="150" t="s">
        <v>310</v>
      </c>
      <c r="H10" s="150" t="s">
        <v>365</v>
      </c>
      <c r="I10" s="369" t="s">
        <v>12</v>
      </c>
      <c r="J10" s="150">
        <v>2022</v>
      </c>
      <c r="K10" s="150">
        <v>2023</v>
      </c>
      <c r="L10" s="150" t="s">
        <v>310</v>
      </c>
      <c r="M10" s="150" t="s">
        <v>365</v>
      </c>
    </row>
    <row r="11" spans="2:13">
      <c r="B11" s="134"/>
      <c r="C11" s="370" t="s">
        <v>5</v>
      </c>
      <c r="D11" s="371" t="s">
        <v>206</v>
      </c>
      <c r="E11" s="372" t="s">
        <v>207</v>
      </c>
      <c r="F11" s="373" t="s">
        <v>208</v>
      </c>
      <c r="G11" s="373">
        <v>6188.7889999999998</v>
      </c>
      <c r="H11" s="733">
        <v>7024</v>
      </c>
      <c r="I11" s="371" t="s">
        <v>209</v>
      </c>
      <c r="J11" s="374">
        <v>19830</v>
      </c>
      <c r="K11" s="375">
        <v>22497</v>
      </c>
      <c r="L11" s="375">
        <v>22280</v>
      </c>
      <c r="M11" s="375">
        <v>25286.5</v>
      </c>
    </row>
    <row r="12" spans="2:13">
      <c r="B12" s="134"/>
      <c r="C12" s="376" t="s">
        <v>6</v>
      </c>
      <c r="D12" s="377" t="s">
        <v>2</v>
      </c>
      <c r="E12" s="372" t="s">
        <v>210</v>
      </c>
      <c r="F12" s="373" t="s">
        <v>211</v>
      </c>
      <c r="G12" s="373">
        <v>5245.7550000000001</v>
      </c>
      <c r="H12" s="733">
        <v>3555.8430000000003</v>
      </c>
      <c r="I12" s="371" t="s">
        <v>209</v>
      </c>
      <c r="J12" s="378">
        <v>24457</v>
      </c>
      <c r="K12" s="379">
        <v>24313</v>
      </c>
      <c r="L12" s="379">
        <v>21964</v>
      </c>
      <c r="M12" s="379">
        <v>14888.314641000003</v>
      </c>
    </row>
    <row r="13" spans="2:13">
      <c r="B13" s="134"/>
      <c r="C13" s="376" t="s">
        <v>212</v>
      </c>
      <c r="D13" s="377" t="s">
        <v>213</v>
      </c>
      <c r="E13" s="372" t="s">
        <v>214</v>
      </c>
      <c r="F13" s="373" t="s">
        <v>215</v>
      </c>
      <c r="G13" s="373">
        <v>154336</v>
      </c>
      <c r="H13" s="733">
        <v>182083.87999999992</v>
      </c>
      <c r="I13" s="371" t="s">
        <v>209</v>
      </c>
      <c r="J13" s="380">
        <v>2918</v>
      </c>
      <c r="K13" s="380">
        <v>4592</v>
      </c>
      <c r="L13" s="380">
        <v>5059</v>
      </c>
      <c r="M13" s="380">
        <v>5969.0737541599974</v>
      </c>
    </row>
    <row r="14" spans="2:13">
      <c r="B14" s="134"/>
      <c r="C14" s="376" t="s">
        <v>216</v>
      </c>
      <c r="D14" s="377" t="s">
        <v>213</v>
      </c>
      <c r="E14" s="381">
        <v>450</v>
      </c>
      <c r="F14" s="373" t="s">
        <v>152</v>
      </c>
      <c r="G14" s="373">
        <v>4030</v>
      </c>
      <c r="H14" s="733">
        <v>7067</v>
      </c>
      <c r="I14" s="371" t="s">
        <v>209</v>
      </c>
      <c r="J14" s="380">
        <v>16</v>
      </c>
      <c r="K14" s="380">
        <v>84</v>
      </c>
      <c r="L14" s="380">
        <v>147</v>
      </c>
      <c r="M14" s="380">
        <v>277</v>
      </c>
    </row>
    <row r="15" spans="2:13">
      <c r="B15" s="134"/>
      <c r="C15" s="382" t="s">
        <v>217</v>
      </c>
      <c r="D15" s="115" t="s">
        <v>54</v>
      </c>
      <c r="E15" s="115" t="s">
        <v>54</v>
      </c>
      <c r="F15" s="115" t="s">
        <v>54</v>
      </c>
      <c r="G15" s="115" t="s">
        <v>54</v>
      </c>
      <c r="H15" s="13"/>
      <c r="I15" s="383" t="s">
        <v>209</v>
      </c>
      <c r="J15" s="384">
        <v>47222</v>
      </c>
      <c r="K15" s="384">
        <v>51487</v>
      </c>
      <c r="L15" s="384">
        <f>SUM(L11:L14)</f>
        <v>49450</v>
      </c>
      <c r="M15" s="384">
        <f>SUM(M11:M14)</f>
        <v>46420.88839516</v>
      </c>
    </row>
    <row r="16" spans="2:13">
      <c r="B16" s="134"/>
      <c r="C16" s="483" t="s">
        <v>218</v>
      </c>
      <c r="D16" s="386"/>
      <c r="E16" s="387"/>
      <c r="F16" s="387"/>
      <c r="G16" s="386"/>
      <c r="H16" s="386"/>
      <c r="I16" s="387"/>
      <c r="J16" s="387"/>
      <c r="K16" s="387"/>
      <c r="L16" s="387"/>
      <c r="M16" s="32"/>
    </row>
    <row r="17" spans="2:9">
      <c r="B17" s="134"/>
      <c r="C17" s="385"/>
      <c r="D17" s="386"/>
      <c r="E17" s="387"/>
      <c r="F17" s="387"/>
      <c r="G17" s="2"/>
      <c r="H17" s="2"/>
      <c r="I17" s="2"/>
    </row>
    <row r="18" spans="2:9">
      <c r="B18" s="134"/>
      <c r="C18" s="388"/>
      <c r="D18" s="386"/>
      <c r="E18" s="387"/>
      <c r="F18" s="387"/>
      <c r="G18" s="2"/>
      <c r="H18" s="2"/>
      <c r="I18" s="2"/>
    </row>
    <row r="19" spans="2:9">
      <c r="B19" s="134"/>
      <c r="C19" s="894" t="s">
        <v>5</v>
      </c>
      <c r="D19" s="894"/>
      <c r="E19" s="894"/>
      <c r="F19" s="894"/>
      <c r="G19" s="894"/>
      <c r="H19" s="567"/>
      <c r="I19" s="2"/>
    </row>
    <row r="20" spans="2:9">
      <c r="B20" s="134"/>
      <c r="C20" s="368"/>
      <c r="D20" s="149" t="s">
        <v>12</v>
      </c>
      <c r="E20" s="150">
        <v>2022</v>
      </c>
      <c r="F20" s="150">
        <v>2023</v>
      </c>
      <c r="G20" s="150" t="s">
        <v>310</v>
      </c>
      <c r="H20" s="150" t="s">
        <v>365</v>
      </c>
      <c r="I20" s="2"/>
    </row>
    <row r="21" spans="2:9">
      <c r="B21" s="134"/>
      <c r="C21" s="370" t="s">
        <v>219</v>
      </c>
      <c r="D21" s="371" t="s">
        <v>206</v>
      </c>
      <c r="E21" s="372" t="s">
        <v>207</v>
      </c>
      <c r="F21" s="373" t="s">
        <v>208</v>
      </c>
      <c r="G21" s="733">
        <v>6188.7889999999998</v>
      </c>
      <c r="H21" s="733">
        <v>7024</v>
      </c>
      <c r="I21" s="2"/>
    </row>
    <row r="22" spans="2:9" s="5" customFormat="1">
      <c r="B22" s="134"/>
      <c r="C22" s="534" t="s">
        <v>220</v>
      </c>
      <c r="D22" s="371" t="s">
        <v>206</v>
      </c>
      <c r="E22" s="381">
        <v>0</v>
      </c>
      <c r="F22" s="381">
        <v>0</v>
      </c>
      <c r="G22" s="733">
        <v>1000</v>
      </c>
      <c r="H22" s="733">
        <v>2200</v>
      </c>
    </row>
    <row r="23" spans="2:9" s="5" customFormat="1">
      <c r="B23" s="134"/>
      <c r="C23" s="483" t="s">
        <v>221</v>
      </c>
      <c r="D23" s="390"/>
      <c r="E23" s="388"/>
      <c r="F23" s="388"/>
      <c r="G23" s="388"/>
      <c r="H23" s="388"/>
      <c r="I23" s="69"/>
    </row>
    <row r="24" spans="2:9" s="5" customFormat="1">
      <c r="B24" s="134"/>
      <c r="C24" s="385"/>
      <c r="D24" s="390"/>
      <c r="E24" s="388"/>
      <c r="F24" s="388"/>
    </row>
    <row r="25" spans="2:9" s="5" customFormat="1">
      <c r="B25" s="134"/>
      <c r="C25" s="388"/>
      <c r="D25" s="390"/>
      <c r="E25" s="388"/>
      <c r="F25" s="388"/>
    </row>
    <row r="26" spans="2:9" s="5" customFormat="1">
      <c r="B26" s="134"/>
      <c r="C26" s="895" t="s">
        <v>6</v>
      </c>
      <c r="D26" s="895"/>
      <c r="E26" s="895"/>
      <c r="F26" s="895"/>
      <c r="G26" s="22"/>
      <c r="H26" s="22"/>
    </row>
    <row r="27" spans="2:9" s="5" customFormat="1">
      <c r="B27" s="134"/>
      <c r="C27" s="148"/>
      <c r="D27" s="149" t="s">
        <v>12</v>
      </c>
      <c r="E27" s="150">
        <v>2022</v>
      </c>
      <c r="F27" s="150">
        <v>2023</v>
      </c>
      <c r="G27" s="25" t="s">
        <v>310</v>
      </c>
      <c r="H27" s="25" t="s">
        <v>365</v>
      </c>
    </row>
    <row r="28" spans="2:9" s="5" customFormat="1">
      <c r="B28" s="134"/>
      <c r="C28" s="370" t="s">
        <v>219</v>
      </c>
      <c r="D28" s="371" t="s">
        <v>2</v>
      </c>
      <c r="E28" s="381" t="s">
        <v>210</v>
      </c>
      <c r="F28" s="381" t="s">
        <v>211</v>
      </c>
      <c r="G28" s="733">
        <v>5245.7550000000001</v>
      </c>
      <c r="H28" s="733">
        <v>3555.8</v>
      </c>
    </row>
    <row r="29" spans="2:9" s="5" customFormat="1">
      <c r="B29" s="134"/>
      <c r="C29" s="483" t="s">
        <v>221</v>
      </c>
      <c r="D29" s="390"/>
      <c r="E29" s="388"/>
      <c r="F29" s="388"/>
      <c r="G29" s="388"/>
      <c r="H29" s="388"/>
      <c r="I29" s="69"/>
    </row>
    <row r="30" spans="2:9" s="5" customFormat="1">
      <c r="B30" s="134"/>
      <c r="C30" s="385"/>
      <c r="D30" s="390"/>
      <c r="E30" s="388"/>
      <c r="F30" s="388"/>
      <c r="G30" s="69"/>
      <c r="H30" s="69"/>
      <c r="I30" s="69"/>
    </row>
    <row r="31" spans="2:9" s="5" customFormat="1">
      <c r="B31" s="134"/>
      <c r="C31" s="388"/>
      <c r="D31" s="390"/>
      <c r="E31" s="388"/>
      <c r="F31" s="388"/>
      <c r="G31" s="69"/>
      <c r="H31" s="69"/>
      <c r="I31" s="69"/>
    </row>
    <row r="32" spans="2:9" s="5" customFormat="1">
      <c r="B32" s="134"/>
      <c r="C32" s="895" t="s">
        <v>8</v>
      </c>
      <c r="D32" s="895"/>
      <c r="E32" s="895"/>
      <c r="F32" s="895"/>
      <c r="G32" s="22"/>
      <c r="H32" s="22"/>
    </row>
    <row r="33" spans="2:9" s="5" customFormat="1">
      <c r="B33" s="134"/>
      <c r="C33" s="391"/>
      <c r="D33" s="149" t="s">
        <v>12</v>
      </c>
      <c r="E33" s="150">
        <v>2022</v>
      </c>
      <c r="F33" s="150">
        <v>2023</v>
      </c>
      <c r="G33" s="25" t="s">
        <v>310</v>
      </c>
      <c r="H33" s="25" t="s">
        <v>365</v>
      </c>
    </row>
    <row r="34" spans="2:9" s="5" customFormat="1">
      <c r="B34" s="134"/>
      <c r="C34" s="370" t="s">
        <v>212</v>
      </c>
      <c r="D34" s="371" t="s">
        <v>213</v>
      </c>
      <c r="E34" s="381" t="s">
        <v>214</v>
      </c>
      <c r="F34" s="381" t="s">
        <v>215</v>
      </c>
      <c r="G34" s="733">
        <v>154336</v>
      </c>
      <c r="H34" s="733">
        <v>182083.87999999992</v>
      </c>
    </row>
    <row r="35" spans="2:9" s="5" customFormat="1">
      <c r="B35" s="134"/>
      <c r="C35" s="370" t="s">
        <v>216</v>
      </c>
      <c r="D35" s="371" t="s">
        <v>213</v>
      </c>
      <c r="E35" s="381">
        <v>450</v>
      </c>
      <c r="F35" s="381" t="s">
        <v>152</v>
      </c>
      <c r="G35" s="733">
        <v>4030</v>
      </c>
      <c r="H35" s="733">
        <v>7067</v>
      </c>
    </row>
    <row r="36" spans="2:9" s="5" customFormat="1">
      <c r="B36" s="134"/>
      <c r="C36" s="483" t="s">
        <v>218</v>
      </c>
      <c r="D36" s="390"/>
      <c r="E36" s="388"/>
      <c r="F36" s="388"/>
      <c r="G36" s="388"/>
      <c r="H36" s="388"/>
      <c r="I36" s="69"/>
    </row>
    <row r="37" spans="2:9" s="5" customFormat="1">
      <c r="B37" s="134"/>
      <c r="C37" s="385"/>
      <c r="D37" s="390"/>
      <c r="E37" s="388"/>
      <c r="F37" s="388"/>
    </row>
    <row r="38" spans="2:9" s="5" customFormat="1">
      <c r="B38" s="134"/>
      <c r="C38" s="385"/>
      <c r="D38" s="390"/>
      <c r="E38" s="388"/>
      <c r="F38" s="388"/>
    </row>
    <row r="39" spans="2:9" s="5" customFormat="1">
      <c r="B39" s="134"/>
      <c r="C39" s="895" t="s">
        <v>7</v>
      </c>
      <c r="D39" s="895"/>
      <c r="E39" s="895"/>
      <c r="F39" s="895"/>
      <c r="G39" s="22"/>
      <c r="H39" s="22"/>
    </row>
    <row r="40" spans="2:9" s="5" customFormat="1">
      <c r="B40" s="134"/>
      <c r="C40" s="391"/>
      <c r="D40" s="149" t="s">
        <v>12</v>
      </c>
      <c r="E40" s="150">
        <v>2022</v>
      </c>
      <c r="F40" s="150">
        <v>2023</v>
      </c>
      <c r="G40" s="25" t="s">
        <v>310</v>
      </c>
      <c r="H40" s="25" t="s">
        <v>365</v>
      </c>
    </row>
    <row r="41" spans="2:9" s="5" customFormat="1" ht="17.25">
      <c r="B41" s="134"/>
      <c r="C41" s="370" t="s">
        <v>222</v>
      </c>
      <c r="D41" s="394" t="s">
        <v>348</v>
      </c>
      <c r="E41" s="593" t="s">
        <v>223</v>
      </c>
      <c r="F41" s="593" t="s">
        <v>224</v>
      </c>
      <c r="G41" s="593">
        <v>158.18</v>
      </c>
      <c r="H41" s="593">
        <v>189.25</v>
      </c>
    </row>
    <row r="42" spans="2:9" s="5" customFormat="1" ht="17.25">
      <c r="B42" s="134"/>
      <c r="C42" s="392" t="s">
        <v>225</v>
      </c>
      <c r="D42" s="389" t="s">
        <v>349</v>
      </c>
      <c r="E42" s="393" t="s">
        <v>226</v>
      </c>
      <c r="F42" s="395">
        <v>0.122</v>
      </c>
      <c r="G42" s="593">
        <v>0.13400000000000001</v>
      </c>
      <c r="H42" s="593">
        <v>9.6000000000000002E-2</v>
      </c>
    </row>
    <row r="43" spans="2:9" s="5" customFormat="1">
      <c r="B43" s="134"/>
      <c r="C43" s="523" t="s">
        <v>227</v>
      </c>
      <c r="D43" s="526"/>
      <c r="E43" s="527"/>
      <c r="F43" s="528"/>
      <c r="G43" s="528"/>
      <c r="H43" s="388"/>
      <c r="I43" s="69"/>
    </row>
    <row r="44" spans="2:9" s="5" customFormat="1">
      <c r="B44" s="134"/>
      <c r="C44" s="388"/>
      <c r="D44" s="390"/>
      <c r="E44" s="388"/>
      <c r="F44" s="388"/>
    </row>
    <row r="45" spans="2:9">
      <c r="B45" s="134"/>
      <c r="C45" s="388"/>
      <c r="D45" s="390"/>
      <c r="E45" s="388"/>
      <c r="F45" s="388"/>
      <c r="G45" s="2"/>
      <c r="H45" s="2"/>
      <c r="I45" s="2"/>
    </row>
    <row r="46" spans="2:9">
      <c r="B46" s="134"/>
      <c r="C46" s="388"/>
      <c r="D46" s="390"/>
      <c r="E46" s="388"/>
      <c r="F46" s="388"/>
      <c r="G46" s="2"/>
      <c r="H46" s="2"/>
      <c r="I46" s="2"/>
    </row>
    <row r="47" spans="2:9">
      <c r="C47" s="2"/>
      <c r="D47" s="2"/>
      <c r="E47" s="2"/>
      <c r="F47" s="2"/>
      <c r="G47" s="2"/>
      <c r="H47" s="2"/>
      <c r="I47" s="2"/>
    </row>
    <row r="48" spans="2:9">
      <c r="C48" s="2"/>
      <c r="D48" s="2"/>
      <c r="E48" s="2"/>
      <c r="F48" s="2"/>
      <c r="G48" s="2"/>
      <c r="H48" s="2"/>
      <c r="I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sheetData>
  <sheetProtection selectLockedCells="1" selectUnlockedCells="1"/>
  <mergeCells count="4">
    <mergeCell ref="C19:G19"/>
    <mergeCell ref="C26:F26"/>
    <mergeCell ref="C32:F32"/>
    <mergeCell ref="C39:F3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1F73-2824-47EC-97A7-FB7076818432}">
  <sheetPr>
    <tabColor rgb="FF92D050"/>
  </sheetPr>
  <dimension ref="C1:H124"/>
  <sheetViews>
    <sheetView showGridLines="0" zoomScale="67" zoomScaleNormal="110" workbookViewId="0">
      <selection activeCell="I32" sqref="I32"/>
    </sheetView>
  </sheetViews>
  <sheetFormatPr defaultColWidth="8.7109375" defaultRowHeight="15"/>
  <cols>
    <col min="1" max="1" width="8.7109375" style="2"/>
    <col min="2" max="2" width="3.7109375" style="2" customWidth="1"/>
    <col min="3" max="3" width="74.28515625" style="17" customWidth="1"/>
    <col min="4" max="4" width="15.7109375" style="7" customWidth="1"/>
    <col min="5" max="6" width="25.7109375" style="5" customWidth="1"/>
    <col min="7" max="7" width="21.7109375" style="5" customWidth="1"/>
    <col min="8" max="8" width="25.7109375" style="5" customWidth="1"/>
    <col min="9" max="16384" width="8.7109375" style="2"/>
  </cols>
  <sheetData>
    <row r="1" spans="3:8">
      <c r="C1" s="8"/>
      <c r="D1" s="4"/>
      <c r="E1" s="3"/>
      <c r="F1" s="3"/>
    </row>
    <row r="2" spans="3:8">
      <c r="C2" s="8"/>
      <c r="D2" s="4"/>
      <c r="E2" s="3"/>
      <c r="F2" s="3"/>
    </row>
    <row r="3" spans="3:8">
      <c r="C3" s="8"/>
      <c r="D3" s="4"/>
      <c r="E3" s="3"/>
      <c r="F3" s="3"/>
    </row>
    <row r="4" spans="3:8">
      <c r="C4" s="8"/>
      <c r="D4" s="4"/>
      <c r="E4" s="3"/>
      <c r="F4" s="3"/>
    </row>
    <row r="5" spans="3:8">
      <c r="C5" s="8"/>
      <c r="D5" s="4"/>
      <c r="E5" s="3"/>
      <c r="F5" s="3"/>
    </row>
    <row r="6" spans="3:8">
      <c r="C6" s="2"/>
      <c r="D6" s="9"/>
      <c r="E6" s="6"/>
      <c r="F6" s="6"/>
    </row>
    <row r="7" spans="3:8" ht="18.75">
      <c r="C7" s="10" t="s">
        <v>228</v>
      </c>
      <c r="G7" s="2"/>
      <c r="H7" s="2"/>
    </row>
    <row r="8" spans="3:8">
      <c r="C8" s="11"/>
      <c r="D8" s="12"/>
      <c r="E8" s="13"/>
      <c r="F8" s="13"/>
      <c r="G8" s="2"/>
      <c r="H8" s="2"/>
    </row>
    <row r="9" spans="3:8">
      <c r="C9" s="840" t="s">
        <v>229</v>
      </c>
      <c r="D9" s="840"/>
      <c r="E9" s="840"/>
      <c r="F9" s="840"/>
      <c r="G9" s="22"/>
      <c r="H9" s="22"/>
    </row>
    <row r="10" spans="3:8">
      <c r="C10" s="323"/>
      <c r="D10" s="24" t="s">
        <v>12</v>
      </c>
      <c r="E10" s="25">
        <v>2022</v>
      </c>
      <c r="F10" s="25">
        <v>2023</v>
      </c>
      <c r="G10" s="25" t="s">
        <v>310</v>
      </c>
      <c r="H10" s="25" t="s">
        <v>365</v>
      </c>
    </row>
    <row r="11" spans="3:8">
      <c r="C11" s="338" t="s">
        <v>230</v>
      </c>
      <c r="D11" s="396" t="s">
        <v>231</v>
      </c>
      <c r="E11" s="372" t="s">
        <v>232</v>
      </c>
      <c r="F11" s="397">
        <v>18.87</v>
      </c>
      <c r="G11" s="397">
        <v>14.39</v>
      </c>
      <c r="H11" s="480">
        <v>16.006139999999998</v>
      </c>
    </row>
    <row r="12" spans="3:8">
      <c r="C12" s="344" t="s">
        <v>233</v>
      </c>
      <c r="D12" s="398" t="s">
        <v>231</v>
      </c>
      <c r="E12" s="372" t="s">
        <v>232</v>
      </c>
      <c r="F12" s="480" t="s">
        <v>234</v>
      </c>
      <c r="G12" s="480">
        <v>14.39</v>
      </c>
      <c r="H12" s="480">
        <v>16.006139999999998</v>
      </c>
    </row>
    <row r="13" spans="3:8">
      <c r="C13" s="344" t="s">
        <v>235</v>
      </c>
      <c r="D13" s="398" t="s">
        <v>231</v>
      </c>
      <c r="E13" s="399" t="s">
        <v>236</v>
      </c>
      <c r="F13" s="397" t="s">
        <v>237</v>
      </c>
      <c r="G13" s="397">
        <v>14.31</v>
      </c>
      <c r="H13" s="480">
        <v>16.006139999999998</v>
      </c>
    </row>
    <row r="14" spans="3:8">
      <c r="C14" s="483" t="s">
        <v>221</v>
      </c>
      <c r="D14" s="401"/>
      <c r="E14" s="401"/>
      <c r="F14" s="401"/>
      <c r="G14" s="401"/>
      <c r="H14" s="2"/>
    </row>
    <row r="15" spans="3:8">
      <c r="C15" s="400"/>
      <c r="D15" s="401"/>
      <c r="E15" s="401"/>
      <c r="F15" s="401"/>
      <c r="G15" s="2"/>
      <c r="H15" s="2"/>
    </row>
    <row r="16" spans="3:8">
      <c r="C16" s="400"/>
      <c r="D16" s="401"/>
      <c r="E16" s="401"/>
      <c r="F16" s="401"/>
      <c r="G16" s="2"/>
      <c r="H16" s="2"/>
    </row>
    <row r="17" spans="3:8">
      <c r="C17" s="840" t="s">
        <v>9</v>
      </c>
      <c r="D17" s="840"/>
      <c r="E17" s="840"/>
      <c r="F17" s="840"/>
      <c r="G17" s="22"/>
      <c r="H17" s="22"/>
    </row>
    <row r="18" spans="3:8">
      <c r="C18" s="244"/>
      <c r="D18" s="24" t="s">
        <v>12</v>
      </c>
      <c r="E18" s="25">
        <v>2022</v>
      </c>
      <c r="F18" s="25">
        <v>2023</v>
      </c>
      <c r="G18" s="25" t="s">
        <v>310</v>
      </c>
      <c r="H18" s="25" t="s">
        <v>365</v>
      </c>
    </row>
    <row r="19" spans="3:8">
      <c r="C19" s="343" t="s">
        <v>238</v>
      </c>
      <c r="D19" s="402" t="s">
        <v>239</v>
      </c>
      <c r="E19" s="403">
        <v>13</v>
      </c>
      <c r="F19" s="404" t="s">
        <v>240</v>
      </c>
      <c r="G19" s="404">
        <v>103.3</v>
      </c>
      <c r="H19" s="404">
        <v>119.6</v>
      </c>
    </row>
    <row r="20" spans="3:8">
      <c r="C20" s="532" t="s">
        <v>241</v>
      </c>
      <c r="D20" s="405" t="s">
        <v>239</v>
      </c>
      <c r="E20" s="406">
        <v>13</v>
      </c>
      <c r="F20" s="407" t="s">
        <v>242</v>
      </c>
      <c r="G20" s="594">
        <v>103.25069999999999</v>
      </c>
      <c r="H20" s="594">
        <v>119.48</v>
      </c>
    </row>
    <row r="21" spans="3:8" s="5" customFormat="1">
      <c r="C21" s="532" t="s">
        <v>1</v>
      </c>
      <c r="D21" s="405" t="s">
        <v>239</v>
      </c>
      <c r="E21" s="408" t="s">
        <v>243</v>
      </c>
      <c r="F21" s="409" t="s">
        <v>244</v>
      </c>
      <c r="G21" s="612" t="s">
        <v>384</v>
      </c>
      <c r="H21" s="594">
        <v>0.11700000000000001</v>
      </c>
    </row>
    <row r="22" spans="3:8" s="5" customFormat="1">
      <c r="C22" s="382" t="s">
        <v>245</v>
      </c>
      <c r="D22" s="405" t="s">
        <v>239</v>
      </c>
      <c r="E22" s="408" t="s">
        <v>243</v>
      </c>
      <c r="F22" s="410" t="s">
        <v>240</v>
      </c>
      <c r="G22" s="404">
        <v>103.3</v>
      </c>
      <c r="H22" s="404">
        <v>119.6</v>
      </c>
    </row>
    <row r="23" spans="3:8" s="5" customFormat="1">
      <c r="C23" s="532" t="s">
        <v>241</v>
      </c>
      <c r="D23" s="405" t="s">
        <v>239</v>
      </c>
      <c r="E23" s="408" t="s">
        <v>243</v>
      </c>
      <c r="F23" s="409" t="s">
        <v>242</v>
      </c>
      <c r="G23" s="594">
        <v>103.25069999999999</v>
      </c>
      <c r="H23" s="594">
        <v>119.48</v>
      </c>
    </row>
    <row r="24" spans="3:8" s="5" customFormat="1">
      <c r="C24" s="533" t="s">
        <v>1</v>
      </c>
      <c r="D24" s="411" t="s">
        <v>239</v>
      </c>
      <c r="E24" s="408" t="s">
        <v>243</v>
      </c>
      <c r="F24" s="409" t="s">
        <v>244</v>
      </c>
      <c r="G24" s="594">
        <v>4.4999999999999998E-2</v>
      </c>
      <c r="H24" s="594">
        <v>0.11700000000000001</v>
      </c>
    </row>
    <row r="25" spans="3:8" s="5" customFormat="1">
      <c r="C25" s="523" t="s">
        <v>246</v>
      </c>
      <c r="D25" s="524"/>
      <c r="E25" s="335"/>
      <c r="F25" s="335"/>
      <c r="G25" s="335"/>
      <c r="H25" s="335"/>
    </row>
    <row r="26" spans="3:8" s="5" customFormat="1">
      <c r="C26" s="525" t="s">
        <v>247</v>
      </c>
      <c r="D26" s="335"/>
      <c r="E26" s="335"/>
      <c r="F26" s="335"/>
      <c r="G26" s="335"/>
      <c r="H26" s="335"/>
    </row>
    <row r="27" spans="3:8" s="5" customFormat="1">
      <c r="C27" s="572"/>
      <c r="D27" s="46"/>
      <c r="E27" s="335"/>
      <c r="F27" s="335"/>
      <c r="G27" s="335"/>
      <c r="H27" s="335"/>
    </row>
    <row r="28" spans="3:8" s="5" customFormat="1">
      <c r="C28" s="69"/>
      <c r="D28" s="69"/>
      <c r="E28" s="335"/>
      <c r="F28" s="335"/>
      <c r="G28" s="335"/>
      <c r="H28" s="335"/>
    </row>
    <row r="29" spans="3:8" s="5" customFormat="1">
      <c r="C29" s="69"/>
      <c r="D29" s="69"/>
      <c r="E29" s="335"/>
      <c r="F29" s="335"/>
      <c r="G29" s="335"/>
      <c r="H29" s="335"/>
    </row>
    <row r="30" spans="3:8" s="5" customFormat="1"/>
    <row r="31" spans="3:8" s="5" customFormat="1"/>
    <row r="32" spans="3:8" s="5" customFormat="1"/>
    <row r="33" s="5" customFormat="1"/>
    <row r="34" s="5" customFormat="1"/>
    <row r="35" s="5" customFormat="1"/>
    <row r="36" s="5" customFormat="1"/>
    <row r="37" s="5" customFormat="1"/>
    <row r="38" s="5" customFormat="1"/>
    <row r="39" s="5" customFormat="1"/>
    <row r="40" s="5" customFormat="1"/>
    <row r="41" s="5" customFormat="1"/>
    <row r="42" s="5"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sheetData>
  <sheetProtection selectLockedCells="1" selectUnlockedCells="1"/>
  <mergeCells count="2">
    <mergeCell ref="C9:F9"/>
    <mergeCell ref="C17:F1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D6F2B-946B-46B1-862D-6C6DEC95CF38}">
  <sheetPr>
    <tabColor rgb="FF92D050"/>
  </sheetPr>
  <dimension ref="A1:Q140"/>
  <sheetViews>
    <sheetView showGridLines="0" topLeftCell="A147" zoomScale="115" zoomScaleNormal="115" workbookViewId="0">
      <selection activeCell="H21" sqref="H21"/>
    </sheetView>
  </sheetViews>
  <sheetFormatPr defaultColWidth="8.7109375" defaultRowHeight="15"/>
  <cols>
    <col min="1" max="1" width="8.7109375" style="2"/>
    <col min="2" max="2" width="60.7109375" style="17" customWidth="1"/>
    <col min="3" max="3" width="19.85546875" style="7" customWidth="1"/>
    <col min="4" max="5" width="25.7109375" style="5" customWidth="1"/>
    <col min="6" max="6" width="23" style="5" customWidth="1"/>
    <col min="7" max="7" width="24.140625" style="5" customWidth="1"/>
    <col min="8" max="8" width="24.42578125" style="5" customWidth="1"/>
    <col min="9" max="9" width="25.7109375" style="5" customWidth="1"/>
    <col min="10" max="10" width="25.7109375" style="2" customWidth="1"/>
    <col min="11" max="11" width="23.28515625" style="2" customWidth="1"/>
    <col min="12" max="13" width="16" style="2" customWidth="1"/>
    <col min="14" max="14" width="15.140625" style="2" customWidth="1"/>
    <col min="15" max="16384" width="8.7109375" style="2"/>
  </cols>
  <sheetData>
    <row r="1" spans="2:11">
      <c r="B1" s="8"/>
      <c r="C1" s="4"/>
      <c r="D1" s="3"/>
      <c r="E1" s="3"/>
    </row>
    <row r="2" spans="2:11">
      <c r="B2" s="8"/>
      <c r="C2" s="4"/>
      <c r="D2" s="3"/>
      <c r="E2" s="3"/>
    </row>
    <row r="3" spans="2:11">
      <c r="B3" s="8"/>
      <c r="C3" s="4"/>
      <c r="D3" s="3"/>
      <c r="E3" s="3"/>
    </row>
    <row r="4" spans="2:11">
      <c r="B4" s="8"/>
      <c r="C4" s="4"/>
      <c r="D4" s="3"/>
      <c r="E4" s="3"/>
    </row>
    <row r="5" spans="2:11">
      <c r="B5" s="8"/>
      <c r="C5" s="4"/>
      <c r="D5" s="3"/>
      <c r="E5" s="3"/>
    </row>
    <row r="6" spans="2:11">
      <c r="B6" s="2"/>
      <c r="C6" s="9"/>
      <c r="D6" s="6"/>
      <c r="E6" s="6"/>
    </row>
    <row r="7" spans="2:11" ht="18.75">
      <c r="B7" s="10" t="s">
        <v>248</v>
      </c>
      <c r="F7"/>
      <c r="G7"/>
      <c r="H7"/>
    </row>
    <row r="8" spans="2:11">
      <c r="B8" s="11"/>
      <c r="C8" s="12"/>
      <c r="D8" s="13"/>
      <c r="E8" s="13"/>
    </row>
    <row r="9" spans="2:11">
      <c r="B9" s="840" t="s">
        <v>249</v>
      </c>
      <c r="C9" s="840"/>
      <c r="D9" s="840"/>
      <c r="E9" s="840"/>
      <c r="F9" s="22"/>
      <c r="G9" s="22"/>
      <c r="H9" s="22"/>
      <c r="I9" s="22"/>
    </row>
    <row r="10" spans="2:11">
      <c r="B10" s="244"/>
      <c r="C10" s="24" t="s">
        <v>12</v>
      </c>
      <c r="D10" s="25">
        <v>2022</v>
      </c>
      <c r="E10" s="25">
        <v>2023</v>
      </c>
      <c r="F10" s="25" t="s">
        <v>351</v>
      </c>
      <c r="G10" s="25" t="s">
        <v>352</v>
      </c>
      <c r="H10" s="25" t="s">
        <v>457</v>
      </c>
      <c r="I10" s="25" t="s">
        <v>380</v>
      </c>
    </row>
    <row r="11" spans="2:11">
      <c r="B11" s="338" t="s">
        <v>250</v>
      </c>
      <c r="C11" s="396" t="s">
        <v>251</v>
      </c>
      <c r="D11" s="743">
        <v>562</v>
      </c>
      <c r="E11" s="595">
        <v>323.60000000000002</v>
      </c>
      <c r="F11" s="580">
        <v>365</v>
      </c>
      <c r="G11" s="580">
        <v>365</v>
      </c>
      <c r="H11" s="580">
        <v>437</v>
      </c>
      <c r="I11" s="580">
        <v>437</v>
      </c>
    </row>
    <row r="12" spans="2:11">
      <c r="B12" s="344" t="s">
        <v>354</v>
      </c>
      <c r="C12" s="398" t="s">
        <v>251</v>
      </c>
      <c r="D12" s="744">
        <v>6537</v>
      </c>
      <c r="E12" s="744">
        <v>8358</v>
      </c>
      <c r="F12" s="744">
        <v>6933</v>
      </c>
      <c r="G12" s="744">
        <v>6223</v>
      </c>
      <c r="H12" s="745">
        <v>5949</v>
      </c>
      <c r="I12" s="580">
        <v>4625</v>
      </c>
    </row>
    <row r="13" spans="2:11">
      <c r="B13" s="896" t="s">
        <v>253</v>
      </c>
      <c r="C13" s="897"/>
      <c r="D13" s="897"/>
      <c r="E13" s="897"/>
      <c r="F13" s="897"/>
      <c r="G13" s="897"/>
      <c r="H13" s="897"/>
      <c r="I13" s="897"/>
      <c r="J13" s="572"/>
    </row>
    <row r="14" spans="2:11" ht="15.75" customHeight="1">
      <c r="B14" s="746" t="s">
        <v>254</v>
      </c>
      <c r="C14" s="398" t="s">
        <v>251</v>
      </c>
      <c r="D14" s="747">
        <v>6730</v>
      </c>
      <c r="E14" s="380">
        <v>7444</v>
      </c>
      <c r="F14" s="380">
        <v>8338</v>
      </c>
      <c r="G14" s="380"/>
      <c r="H14" s="380">
        <v>6124</v>
      </c>
      <c r="I14" s="380"/>
    </row>
    <row r="15" spans="2:11">
      <c r="B15" s="746" t="s">
        <v>255</v>
      </c>
      <c r="C15" s="412" t="s">
        <v>256</v>
      </c>
      <c r="D15" s="582" t="s">
        <v>257</v>
      </c>
      <c r="E15" s="748" t="s">
        <v>258</v>
      </c>
      <c r="F15" s="580">
        <v>4.0999999999999996</v>
      </c>
      <c r="G15" s="580"/>
      <c r="H15" s="749">
        <v>1.66</v>
      </c>
      <c r="I15" s="580"/>
    </row>
    <row r="16" spans="2:11" s="32" customFormat="1" ht="20.25" customHeight="1">
      <c r="B16" s="898" t="s">
        <v>437</v>
      </c>
      <c r="C16" s="898"/>
      <c r="D16" s="898"/>
      <c r="E16" s="898"/>
      <c r="F16" s="898"/>
      <c r="G16" s="898"/>
      <c r="H16" s="898"/>
      <c r="I16" s="898"/>
      <c r="J16" s="336"/>
      <c r="K16" s="336"/>
    </row>
    <row r="17" spans="2:10" ht="27" customHeight="1">
      <c r="B17" s="899" t="s">
        <v>418</v>
      </c>
      <c r="C17" s="899"/>
      <c r="D17" s="899"/>
      <c r="E17" s="899"/>
      <c r="F17" s="899"/>
      <c r="G17" s="899"/>
      <c r="H17" s="899"/>
      <c r="I17" s="899"/>
      <c r="J17" s="572"/>
    </row>
    <row r="18" spans="2:10" ht="14.25" customHeight="1">
      <c r="B18" s="898" t="s">
        <v>456</v>
      </c>
      <c r="C18" s="898"/>
      <c r="D18" s="898"/>
      <c r="E18" s="898"/>
      <c r="F18" s="898"/>
      <c r="G18" s="898"/>
      <c r="H18" s="898"/>
      <c r="I18" s="898"/>
      <c r="J18" s="572"/>
    </row>
    <row r="19" spans="2:10" ht="14.25" customHeight="1">
      <c r="B19" s="335"/>
      <c r="C19" s="335"/>
      <c r="D19" s="335"/>
      <c r="E19" s="335"/>
      <c r="F19" s="572"/>
      <c r="G19" s="572"/>
      <c r="H19" s="572"/>
      <c r="I19" s="572"/>
      <c r="J19" s="572"/>
    </row>
    <row r="20" spans="2:10">
      <c r="B20" s="104" t="s">
        <v>320</v>
      </c>
      <c r="C20" s="104"/>
      <c r="D20" s="104"/>
      <c r="E20" s="104"/>
      <c r="F20" s="572"/>
      <c r="G20" s="572"/>
      <c r="H20" s="572"/>
      <c r="I20" s="572"/>
      <c r="J20" s="572"/>
    </row>
    <row r="21" spans="2:10">
      <c r="B21" s="244"/>
      <c r="C21" s="24" t="s">
        <v>12</v>
      </c>
      <c r="D21" s="25">
        <v>2024</v>
      </c>
      <c r="E21" s="25" t="s">
        <v>365</v>
      </c>
      <c r="F21" s="2"/>
      <c r="G21" s="2"/>
      <c r="H21" s="2"/>
      <c r="I21" s="2"/>
    </row>
    <row r="22" spans="2:10">
      <c r="B22" s="338" t="s">
        <v>250</v>
      </c>
      <c r="C22" s="396" t="s">
        <v>251</v>
      </c>
      <c r="D22" s="448" t="s">
        <v>363</v>
      </c>
      <c r="E22" s="656">
        <v>281.60000000000002</v>
      </c>
      <c r="F22" s="704"/>
      <c r="G22" s="2"/>
      <c r="H22" s="2"/>
      <c r="I22" s="2"/>
    </row>
    <row r="23" spans="2:10" ht="30">
      <c r="B23" s="344" t="s">
        <v>252</v>
      </c>
      <c r="C23" s="398" t="s">
        <v>251</v>
      </c>
      <c r="D23" s="449" t="s">
        <v>455</v>
      </c>
      <c r="E23" s="449" t="s">
        <v>454</v>
      </c>
      <c r="F23" s="704"/>
      <c r="G23" s="2"/>
      <c r="H23" s="2"/>
      <c r="I23" s="2"/>
    </row>
    <row r="24" spans="2:10">
      <c r="B24" s="344" t="s">
        <v>321</v>
      </c>
      <c r="C24" s="412" t="s">
        <v>256</v>
      </c>
      <c r="D24" s="450" t="s">
        <v>364</v>
      </c>
      <c r="E24" s="657" t="s">
        <v>397</v>
      </c>
      <c r="F24" s="704"/>
      <c r="G24" s="452"/>
      <c r="H24" s="452"/>
      <c r="I24" s="2"/>
    </row>
    <row r="25" spans="2:10">
      <c r="B25" s="502" t="s">
        <v>383</v>
      </c>
      <c r="C25" s="500"/>
      <c r="D25" s="501"/>
      <c r="E25" s="451"/>
      <c r="F25" s="452"/>
      <c r="G25" s="452"/>
      <c r="H25" s="452"/>
      <c r="I25" s="2"/>
    </row>
    <row r="26" spans="2:10">
      <c r="B26" s="487"/>
      <c r="C26" s="500"/>
      <c r="D26" s="501"/>
      <c r="E26" s="451"/>
      <c r="F26" s="452"/>
      <c r="G26" s="452"/>
      <c r="H26" s="452"/>
      <c r="I26" s="2"/>
    </row>
    <row r="27" spans="2:10">
      <c r="B27" s="413"/>
      <c r="C27" s="34"/>
      <c r="D27" s="572"/>
      <c r="E27" s="596"/>
      <c r="F27" s="572"/>
      <c r="G27" s="572"/>
      <c r="H27" s="572"/>
      <c r="I27" s="572"/>
      <c r="J27" s="572"/>
    </row>
    <row r="28" spans="2:10">
      <c r="B28" s="840" t="s">
        <v>259</v>
      </c>
      <c r="C28" s="840"/>
      <c r="D28" s="840"/>
      <c r="E28" s="840"/>
      <c r="F28" s="22"/>
      <c r="G28" s="22"/>
      <c r="H28" s="648"/>
      <c r="I28" s="648"/>
      <c r="J28" s="572"/>
    </row>
    <row r="29" spans="2:10">
      <c r="B29" s="244"/>
      <c r="C29" s="24" t="s">
        <v>12</v>
      </c>
      <c r="D29" s="25">
        <v>2022</v>
      </c>
      <c r="E29" s="25">
        <v>2023</v>
      </c>
      <c r="F29" s="25" t="s">
        <v>310</v>
      </c>
      <c r="G29" s="25" t="s">
        <v>365</v>
      </c>
      <c r="H29" s="572"/>
      <c r="I29" s="2"/>
    </row>
    <row r="30" spans="2:10" s="5" customFormat="1" ht="30">
      <c r="B30" s="343" t="s">
        <v>260</v>
      </c>
      <c r="C30" s="396" t="s">
        <v>251</v>
      </c>
      <c r="D30" s="736">
        <v>6729.5033726328202</v>
      </c>
      <c r="E30" s="737">
        <v>7444.1788763756194</v>
      </c>
      <c r="F30" s="738">
        <v>8338</v>
      </c>
      <c r="G30" s="738">
        <v>6124</v>
      </c>
      <c r="H30" s="572"/>
    </row>
    <row r="31" spans="2:10" s="5" customFormat="1">
      <c r="B31" s="344" t="s">
        <v>261</v>
      </c>
      <c r="C31" s="398" t="s">
        <v>251</v>
      </c>
      <c r="D31" s="739">
        <v>479.7</v>
      </c>
      <c r="E31" s="740">
        <v>74.540000000000006</v>
      </c>
      <c r="F31" s="741">
        <v>34</v>
      </c>
      <c r="G31" s="741">
        <v>53</v>
      </c>
      <c r="H31" s="572"/>
    </row>
    <row r="32" spans="2:10" s="5" customFormat="1">
      <c r="B32" s="344" t="s">
        <v>262</v>
      </c>
      <c r="C32" s="398" t="s">
        <v>251</v>
      </c>
      <c r="D32" s="739">
        <v>13.5</v>
      </c>
      <c r="E32" s="740">
        <v>72.28</v>
      </c>
      <c r="F32" s="741">
        <v>75</v>
      </c>
      <c r="G32" s="741">
        <v>93</v>
      </c>
      <c r="H32" s="572"/>
    </row>
    <row r="33" spans="2:10" s="5" customFormat="1">
      <c r="B33" s="344" t="s">
        <v>263</v>
      </c>
      <c r="C33" s="398" t="s">
        <v>251</v>
      </c>
      <c r="D33" s="739">
        <v>558.9</v>
      </c>
      <c r="E33" s="740">
        <v>897.15</v>
      </c>
      <c r="F33" s="741">
        <v>835</v>
      </c>
      <c r="G33" s="741">
        <v>524</v>
      </c>
      <c r="H33" s="572"/>
    </row>
    <row r="34" spans="2:10" s="5" customFormat="1">
      <c r="B34" s="344" t="s">
        <v>264</v>
      </c>
      <c r="C34" s="398" t="s">
        <v>251</v>
      </c>
      <c r="D34" s="739">
        <v>62.3</v>
      </c>
      <c r="E34" s="740">
        <v>232.09</v>
      </c>
      <c r="F34" s="741">
        <v>251</v>
      </c>
      <c r="G34" s="741">
        <v>457</v>
      </c>
      <c r="H34" s="572"/>
    </row>
    <row r="35" spans="2:10" s="5" customFormat="1">
      <c r="B35" s="344" t="s">
        <v>265</v>
      </c>
      <c r="C35" s="398" t="s">
        <v>251</v>
      </c>
      <c r="D35" s="739">
        <v>0.3</v>
      </c>
      <c r="E35" s="740">
        <v>0.3</v>
      </c>
      <c r="F35" s="741">
        <v>0.33</v>
      </c>
      <c r="G35" s="741">
        <v>0</v>
      </c>
      <c r="H35" s="572"/>
    </row>
    <row r="36" spans="2:10" s="5" customFormat="1">
      <c r="B36" s="344" t="s">
        <v>266</v>
      </c>
      <c r="C36" s="398" t="s">
        <v>251</v>
      </c>
      <c r="D36" s="739">
        <v>371.9</v>
      </c>
      <c r="E36" s="740">
        <v>530.74</v>
      </c>
      <c r="F36" s="741">
        <v>514</v>
      </c>
      <c r="G36" s="741">
        <v>554</v>
      </c>
      <c r="H36" s="572"/>
    </row>
    <row r="37" spans="2:10" s="5" customFormat="1">
      <c r="B37" s="344" t="s">
        <v>267</v>
      </c>
      <c r="C37" s="398" t="s">
        <v>251</v>
      </c>
      <c r="D37" s="739">
        <v>1056.8</v>
      </c>
      <c r="E37" s="742">
        <v>1225</v>
      </c>
      <c r="F37" s="741">
        <v>2097</v>
      </c>
      <c r="G37" s="741">
        <v>614</v>
      </c>
      <c r="H37" s="572"/>
    </row>
    <row r="38" spans="2:10" s="5" customFormat="1">
      <c r="B38" s="344" t="s">
        <v>268</v>
      </c>
      <c r="C38" s="398" t="s">
        <v>251</v>
      </c>
      <c r="D38" s="739">
        <v>28.7</v>
      </c>
      <c r="E38" s="740">
        <v>22.65</v>
      </c>
      <c r="F38" s="741">
        <v>143</v>
      </c>
      <c r="G38" s="741">
        <v>30</v>
      </c>
      <c r="H38" s="572"/>
    </row>
    <row r="39" spans="2:10" s="5" customFormat="1">
      <c r="B39" s="344" t="s">
        <v>269</v>
      </c>
      <c r="C39" s="398" t="s">
        <v>251</v>
      </c>
      <c r="D39" s="739">
        <v>4157.2</v>
      </c>
      <c r="E39" s="740">
        <v>4388</v>
      </c>
      <c r="F39" s="741">
        <v>4389</v>
      </c>
      <c r="G39" s="741">
        <v>3799</v>
      </c>
      <c r="H39" s="572"/>
    </row>
    <row r="40" spans="2:10" s="5" customFormat="1">
      <c r="B40" s="483" t="s">
        <v>324</v>
      </c>
      <c r="C40" s="414"/>
      <c r="D40" s="401"/>
      <c r="E40" s="401"/>
      <c r="F40" s="401"/>
      <c r="G40" s="401"/>
      <c r="H40" s="401"/>
      <c r="I40" s="572"/>
      <c r="J40" s="572"/>
    </row>
    <row r="41" spans="2:10" s="5" customFormat="1">
      <c r="B41" s="400"/>
      <c r="C41" s="414"/>
      <c r="D41" s="401"/>
      <c r="E41" s="401"/>
      <c r="F41" s="572"/>
      <c r="G41" s="572"/>
      <c r="H41" s="572"/>
      <c r="I41" s="572"/>
      <c r="J41" s="572"/>
    </row>
    <row r="42" spans="2:10" s="5" customFormat="1">
      <c r="B42" s="400"/>
      <c r="C42" s="414"/>
      <c r="D42" s="401"/>
      <c r="E42" s="401"/>
      <c r="F42" s="572"/>
      <c r="G42" s="572"/>
      <c r="H42" s="572"/>
      <c r="I42" s="572"/>
      <c r="J42" s="572"/>
    </row>
    <row r="43" spans="2:10">
      <c r="B43" s="840" t="s">
        <v>270</v>
      </c>
      <c r="C43" s="840"/>
      <c r="D43" s="840"/>
      <c r="E43" s="840"/>
      <c r="F43" s="22"/>
      <c r="G43" s="22"/>
      <c r="H43" s="572"/>
      <c r="I43" s="2"/>
    </row>
    <row r="44" spans="2:10">
      <c r="B44" s="244"/>
      <c r="C44" s="24" t="s">
        <v>12</v>
      </c>
      <c r="D44" s="25">
        <v>2022</v>
      </c>
      <c r="E44" s="25">
        <v>2023</v>
      </c>
      <c r="F44" s="25" t="s">
        <v>310</v>
      </c>
      <c r="G44" s="25" t="s">
        <v>365</v>
      </c>
      <c r="H44" s="572"/>
      <c r="I44" s="2"/>
    </row>
    <row r="45" spans="2:10">
      <c r="B45" s="338" t="s">
        <v>270</v>
      </c>
      <c r="C45" s="415" t="s">
        <v>271</v>
      </c>
      <c r="D45" s="416" t="s">
        <v>272</v>
      </c>
      <c r="E45" s="597" t="s">
        <v>273</v>
      </c>
      <c r="F45" s="580">
        <v>0.86</v>
      </c>
      <c r="G45" s="580">
        <v>0.63</v>
      </c>
      <c r="H45" s="598"/>
      <c r="I45" s="2"/>
    </row>
    <row r="46" spans="2:10">
      <c r="B46" s="483" t="s">
        <v>325</v>
      </c>
      <c r="C46" s="414"/>
      <c r="D46" s="401"/>
      <c r="E46" s="401"/>
      <c r="F46" s="401"/>
      <c r="G46" s="647"/>
      <c r="H46" s="599"/>
      <c r="I46" s="2"/>
    </row>
    <row r="47" spans="2:10" s="5" customFormat="1">
      <c r="B47" s="400"/>
      <c r="C47" s="414"/>
      <c r="D47" s="401"/>
      <c r="E47" s="401"/>
      <c r="F47" s="572"/>
      <c r="G47" s="572"/>
      <c r="H47" s="572"/>
      <c r="I47" s="572"/>
      <c r="J47" s="572"/>
    </row>
    <row r="48" spans="2:10" s="5" customFormat="1">
      <c r="B48" s="400"/>
      <c r="C48" s="414"/>
      <c r="D48" s="401"/>
      <c r="E48" s="401"/>
      <c r="F48" s="572"/>
      <c r="G48" s="572"/>
      <c r="H48" s="572"/>
      <c r="I48" s="572"/>
      <c r="J48" s="572"/>
    </row>
    <row r="49" spans="2:17" s="5" customFormat="1" ht="15" customHeight="1">
      <c r="B49" s="104" t="s">
        <v>419</v>
      </c>
      <c r="C49" s="254"/>
      <c r="D49" s="254"/>
      <c r="E49" s="254"/>
      <c r="F49" s="254"/>
      <c r="G49" s="254"/>
      <c r="H49" s="254"/>
      <c r="I49" s="254"/>
      <c r="J49" s="254"/>
      <c r="K49" s="254"/>
      <c r="L49" s="254"/>
      <c r="M49" s="254"/>
      <c r="N49" s="254"/>
    </row>
    <row r="50" spans="2:17" s="5" customFormat="1" ht="15" customHeight="1">
      <c r="B50" s="244"/>
      <c r="C50" s="843" t="s">
        <v>274</v>
      </c>
      <c r="D50" s="844"/>
      <c r="E50" s="844"/>
      <c r="F50" s="845" t="s">
        <v>361</v>
      </c>
      <c r="G50" s="845"/>
      <c r="H50" s="845"/>
      <c r="I50" s="845"/>
      <c r="J50" s="845"/>
      <c r="K50" s="364" t="s">
        <v>326</v>
      </c>
      <c r="L50" s="364"/>
      <c r="M50" s="364"/>
      <c r="N50" s="364"/>
    </row>
    <row r="51" spans="2:17" s="5" customFormat="1">
      <c r="B51" s="244"/>
      <c r="C51" s="417" t="s">
        <v>12</v>
      </c>
      <c r="D51" s="418" t="s">
        <v>43</v>
      </c>
      <c r="E51" s="25" t="s">
        <v>310</v>
      </c>
      <c r="F51" s="25" t="s">
        <v>365</v>
      </c>
      <c r="G51" s="24" t="s">
        <v>12</v>
      </c>
      <c r="H51" s="25" t="s">
        <v>43</v>
      </c>
      <c r="I51" s="25" t="s">
        <v>310</v>
      </c>
      <c r="J51" s="25" t="s">
        <v>365</v>
      </c>
      <c r="K51" s="24" t="s">
        <v>12</v>
      </c>
      <c r="L51" s="25" t="s">
        <v>43</v>
      </c>
      <c r="M51" s="25" t="s">
        <v>310</v>
      </c>
      <c r="N51" s="25" t="s">
        <v>365</v>
      </c>
    </row>
    <row r="52" spans="2:17" s="5" customFormat="1" ht="26.25" customHeight="1">
      <c r="B52" s="343" t="s">
        <v>275</v>
      </c>
      <c r="C52" s="48" t="s">
        <v>256</v>
      </c>
      <c r="D52" s="600">
        <v>5.8023066569843333</v>
      </c>
      <c r="E52" s="600">
        <v>4.0999999999999996</v>
      </c>
      <c r="F52" s="600">
        <v>1.6635205945660765</v>
      </c>
      <c r="G52" s="419" t="s">
        <v>96</v>
      </c>
      <c r="H52" s="600">
        <v>813.26516852518841</v>
      </c>
      <c r="I52" s="600">
        <f>1255035282/1000000</f>
        <v>1255.0352820000001</v>
      </c>
      <c r="J52" s="600">
        <v>1752.2761190000001</v>
      </c>
      <c r="K52" s="419" t="s">
        <v>327</v>
      </c>
      <c r="L52" s="600">
        <f>D52/H52*1000</f>
        <v>7.1345815381550111</v>
      </c>
      <c r="M52" s="600">
        <f t="shared" ref="L52:M57" si="0">E52/I52*1000</f>
        <v>3.2668404297497666</v>
      </c>
      <c r="N52" s="600">
        <f>F52/J52*1000</f>
        <v>0.94934843688643367</v>
      </c>
    </row>
    <row r="53" spans="2:17" s="5" customFormat="1">
      <c r="B53" s="532" t="s">
        <v>276</v>
      </c>
      <c r="C53" s="48" t="s">
        <v>256</v>
      </c>
      <c r="D53" s="601">
        <v>3.5</v>
      </c>
      <c r="E53" s="600">
        <v>3.2</v>
      </c>
      <c r="F53" s="735">
        <v>0.78551742769999999</v>
      </c>
      <c r="G53" s="419" t="s">
        <v>96</v>
      </c>
      <c r="H53" s="601">
        <v>80.8</v>
      </c>
      <c r="I53" s="600">
        <f>102580813.35/1000000</f>
        <v>102.58081335</v>
      </c>
      <c r="J53" s="600">
        <v>125.038501</v>
      </c>
      <c r="K53" s="419" t="s">
        <v>327</v>
      </c>
      <c r="L53" s="600">
        <f t="shared" si="0"/>
        <v>43.316831683168317</v>
      </c>
      <c r="M53" s="600">
        <f t="shared" ref="M53:M57" si="1">E53/I53*1000</f>
        <v>31.194917407037696</v>
      </c>
      <c r="N53" s="600">
        <f t="shared" ref="N53:N57" si="2">F53/J53*1000</f>
        <v>6.2822044523710341</v>
      </c>
    </row>
    <row r="54" spans="2:17" s="5" customFormat="1">
      <c r="B54" s="532" t="s">
        <v>277</v>
      </c>
      <c r="C54" s="48" t="s">
        <v>256</v>
      </c>
      <c r="D54" s="601">
        <v>0.3</v>
      </c>
      <c r="E54" s="600">
        <v>0.1</v>
      </c>
      <c r="F54" s="735">
        <v>0.1228193318</v>
      </c>
      <c r="G54" s="419" t="s">
        <v>96</v>
      </c>
      <c r="H54" s="601">
        <v>18.5</v>
      </c>
      <c r="I54" s="600">
        <f>15825392.03/1000000</f>
        <v>15.82539203</v>
      </c>
      <c r="J54" s="600">
        <v>26.555304374999999</v>
      </c>
      <c r="K54" s="419" t="s">
        <v>327</v>
      </c>
      <c r="L54" s="600">
        <f t="shared" si="0"/>
        <v>16.216216216216218</v>
      </c>
      <c r="M54" s="600">
        <f t="shared" si="1"/>
        <v>6.3189587853767692</v>
      </c>
      <c r="N54" s="600">
        <f t="shared" si="2"/>
        <v>4.6250395049369493</v>
      </c>
    </row>
    <row r="55" spans="2:17" s="5" customFormat="1">
      <c r="B55" s="532" t="s">
        <v>278</v>
      </c>
      <c r="C55" s="48" t="s">
        <v>256</v>
      </c>
      <c r="D55" s="601">
        <v>0.5</v>
      </c>
      <c r="E55" s="600">
        <v>0.2</v>
      </c>
      <c r="F55" s="735">
        <v>8.8192328739999992E-2</v>
      </c>
      <c r="G55" s="419" t="s">
        <v>96</v>
      </c>
      <c r="H55" s="601">
        <v>38</v>
      </c>
      <c r="I55" s="600">
        <f>70834372.16/1000000</f>
        <v>70.834372160000001</v>
      </c>
      <c r="J55" s="600">
        <v>70.614762995000007</v>
      </c>
      <c r="K55" s="419" t="s">
        <v>327</v>
      </c>
      <c r="L55" s="600">
        <f t="shared" si="0"/>
        <v>13.157894736842104</v>
      </c>
      <c r="M55" s="600">
        <f t="shared" si="1"/>
        <v>2.8234880030875678</v>
      </c>
      <c r="N55" s="600">
        <f t="shared" si="2"/>
        <v>1.2489219675812635</v>
      </c>
    </row>
    <row r="56" spans="2:17" s="5" customFormat="1">
      <c r="B56" s="532" t="s">
        <v>328</v>
      </c>
      <c r="C56" s="48" t="s">
        <v>256</v>
      </c>
      <c r="D56" s="601">
        <v>0.4</v>
      </c>
      <c r="E56" s="600">
        <v>0.2</v>
      </c>
      <c r="F56" s="735">
        <v>0.2019039</v>
      </c>
      <c r="G56" s="419" t="s">
        <v>96</v>
      </c>
      <c r="H56" s="601">
        <v>44.8</v>
      </c>
      <c r="I56" s="600">
        <f>102473075.97/1000000</f>
        <v>102.47307597</v>
      </c>
      <c r="J56" s="600">
        <v>738.09465957899999</v>
      </c>
      <c r="K56" s="419" t="s">
        <v>327</v>
      </c>
      <c r="L56" s="600">
        <f t="shared" si="0"/>
        <v>8.9285714285714306</v>
      </c>
      <c r="M56" s="600">
        <f t="shared" si="1"/>
        <v>1.9517321804466179</v>
      </c>
      <c r="N56" s="600">
        <f t="shared" si="2"/>
        <v>0.27354743376027602</v>
      </c>
    </row>
    <row r="57" spans="2:17" s="5" customFormat="1">
      <c r="B57" s="532" t="s">
        <v>280</v>
      </c>
      <c r="C57" s="48" t="s">
        <v>256</v>
      </c>
      <c r="D57" s="601">
        <v>1.1000000000000001</v>
      </c>
      <c r="E57" s="600">
        <v>0.4</v>
      </c>
      <c r="F57" s="735">
        <v>0.46508760632607643</v>
      </c>
      <c r="G57" s="419" t="s">
        <v>96</v>
      </c>
      <c r="H57" s="601">
        <v>631.1</v>
      </c>
      <c r="I57" s="600">
        <f>I52-I53-I54-I55-I56</f>
        <v>963.32162849000008</v>
      </c>
      <c r="J57" s="600">
        <v>791.97289105100003</v>
      </c>
      <c r="K57" s="419" t="s">
        <v>327</v>
      </c>
      <c r="L57" s="600">
        <f t="shared" si="0"/>
        <v>1.7429884328949454</v>
      </c>
      <c r="M57" s="600">
        <f t="shared" si="1"/>
        <v>0.41522995868679624</v>
      </c>
      <c r="N57" s="600">
        <f t="shared" si="2"/>
        <v>0.58725192690481443</v>
      </c>
    </row>
    <row r="58" spans="2:17" ht="88.5" customHeight="1">
      <c r="B58" s="846" t="s">
        <v>427</v>
      </c>
      <c r="C58" s="846"/>
      <c r="D58" s="846"/>
      <c r="E58" s="846"/>
      <c r="F58" s="846"/>
      <c r="G58" s="846"/>
      <c r="H58" s="846"/>
      <c r="I58" s="846"/>
      <c r="J58" s="846"/>
      <c r="K58" s="846"/>
      <c r="L58" s="846"/>
      <c r="M58" s="846"/>
    </row>
    <row r="59" spans="2:17">
      <c r="B59" s="486" t="s">
        <v>428</v>
      </c>
      <c r="C59" s="336"/>
      <c r="D59" s="335"/>
      <c r="E59" s="335"/>
      <c r="F59" s="335"/>
      <c r="G59" s="335"/>
      <c r="H59" s="335"/>
      <c r="I59" s="335"/>
      <c r="J59" s="335"/>
    </row>
    <row r="60" spans="2:17">
      <c r="B60" s="486"/>
      <c r="C60" s="336"/>
      <c r="D60" s="335"/>
      <c r="E60" s="335"/>
      <c r="F60" s="335"/>
      <c r="G60" s="335"/>
      <c r="H60" s="335"/>
      <c r="I60" s="335"/>
      <c r="J60" s="335"/>
    </row>
    <row r="61" spans="2:17" s="5" customFormat="1" ht="15" customHeight="1">
      <c r="B61" s="104" t="s">
        <v>420</v>
      </c>
      <c r="C61" s="254"/>
      <c r="D61" s="254"/>
      <c r="E61" s="254"/>
      <c r="F61" s="254"/>
      <c r="G61" s="254"/>
      <c r="H61" s="254"/>
      <c r="I61" s="254"/>
      <c r="J61" s="254"/>
      <c r="K61" s="254"/>
      <c r="L61" s="667"/>
      <c r="M61" s="667"/>
      <c r="N61" s="667"/>
      <c r="O61" s="69"/>
      <c r="P61" s="69"/>
      <c r="Q61" s="69"/>
    </row>
    <row r="62" spans="2:17" s="5" customFormat="1" ht="15" customHeight="1">
      <c r="B62" s="244"/>
      <c r="C62" s="843" t="s">
        <v>274</v>
      </c>
      <c r="D62" s="844"/>
      <c r="E62" s="844"/>
      <c r="F62" s="845" t="s">
        <v>361</v>
      </c>
      <c r="G62" s="845"/>
      <c r="H62" s="845"/>
      <c r="I62" s="364"/>
      <c r="J62" s="845" t="s">
        <v>326</v>
      </c>
      <c r="K62" s="845"/>
      <c r="L62" s="668"/>
      <c r="M62" s="668"/>
      <c r="N62" s="668"/>
      <c r="O62" s="69"/>
      <c r="P62" s="69"/>
      <c r="Q62" s="69"/>
    </row>
    <row r="63" spans="2:17" s="5" customFormat="1">
      <c r="B63" s="244"/>
      <c r="C63" s="417" t="s">
        <v>12</v>
      </c>
      <c r="D63" s="25" t="s">
        <v>310</v>
      </c>
      <c r="E63" s="25" t="s">
        <v>365</v>
      </c>
      <c r="F63" s="24" t="s">
        <v>12</v>
      </c>
      <c r="G63" s="25" t="s">
        <v>310</v>
      </c>
      <c r="H63" s="25" t="s">
        <v>365</v>
      </c>
      <c r="I63" s="24" t="s">
        <v>12</v>
      </c>
      <c r="J63" s="25" t="s">
        <v>310</v>
      </c>
      <c r="K63" s="25" t="s">
        <v>365</v>
      </c>
    </row>
    <row r="64" spans="2:17" s="5" customFormat="1" ht="26.25" customHeight="1">
      <c r="B64" s="343" t="s">
        <v>422</v>
      </c>
      <c r="C64" s="48" t="s">
        <v>256</v>
      </c>
      <c r="D64" s="600">
        <v>4.0779980278226322</v>
      </c>
      <c r="E64" s="600">
        <v>1.6635205945660765</v>
      </c>
      <c r="F64" s="419" t="s">
        <v>96</v>
      </c>
      <c r="G64" s="600">
        <f>1255035282/1000000</f>
        <v>1255.0352820000001</v>
      </c>
      <c r="H64" s="600">
        <v>1752.2761190000001</v>
      </c>
      <c r="I64" s="419" t="s">
        <v>327</v>
      </c>
      <c r="J64" s="600">
        <f t="shared" ref="J64:K66" si="3">D64/G64*1000</f>
        <v>3.2493094706660464</v>
      </c>
      <c r="K64" s="600">
        <f t="shared" si="3"/>
        <v>0.94934843688643367</v>
      </c>
    </row>
    <row r="65" spans="2:11" s="5" customFormat="1">
      <c r="B65" s="532" t="s">
        <v>421</v>
      </c>
      <c r="C65" s="48" t="s">
        <v>256</v>
      </c>
      <c r="D65" s="600">
        <f>0.890695627769383*D64</f>
        <v>3.6322550134337854</v>
      </c>
      <c r="E65" s="600">
        <v>1.4508406</v>
      </c>
      <c r="F65" s="419" t="s">
        <v>96</v>
      </c>
      <c r="G65" s="600">
        <v>700</v>
      </c>
      <c r="H65" s="600">
        <v>666</v>
      </c>
      <c r="I65" s="419" t="s">
        <v>327</v>
      </c>
      <c r="J65" s="600">
        <f t="shared" si="3"/>
        <v>5.1889357334768365</v>
      </c>
      <c r="K65" s="600">
        <f t="shared" si="3"/>
        <v>2.1784393393393393</v>
      </c>
    </row>
    <row r="66" spans="2:11" s="5" customFormat="1">
      <c r="B66" s="532" t="s">
        <v>306</v>
      </c>
      <c r="C66" s="48" t="s">
        <v>256</v>
      </c>
      <c r="D66" s="600">
        <f>D64-D65</f>
        <v>0.44574301438884678</v>
      </c>
      <c r="E66" s="600">
        <v>0.21267999456607645</v>
      </c>
      <c r="F66" s="419" t="s">
        <v>96</v>
      </c>
      <c r="G66" s="600">
        <f>G64-G65</f>
        <v>555.03528200000005</v>
      </c>
      <c r="H66" s="600">
        <f>H64-H65</f>
        <v>1086.2761190000001</v>
      </c>
      <c r="I66" s="419" t="s">
        <v>327</v>
      </c>
      <c r="J66" s="600">
        <f t="shared" si="3"/>
        <v>0.80308951312548593</v>
      </c>
      <c r="K66" s="600">
        <f t="shared" si="3"/>
        <v>0.195788152612491</v>
      </c>
    </row>
    <row r="67" spans="2:11">
      <c r="D67" s="665"/>
    </row>
    <row r="68" spans="2:11">
      <c r="B68" s="20" t="s">
        <v>299</v>
      </c>
      <c r="C68" s="76"/>
      <c r="D68" s="77"/>
      <c r="E68" s="77"/>
      <c r="F68" s="22"/>
      <c r="G68" s="22"/>
      <c r="H68" s="572"/>
      <c r="I68" s="572"/>
    </row>
    <row r="69" spans="2:11">
      <c r="B69" s="78"/>
      <c r="C69" s="24" t="s">
        <v>12</v>
      </c>
      <c r="D69" s="25" t="s">
        <v>42</v>
      </c>
      <c r="E69" s="25" t="s">
        <v>43</v>
      </c>
      <c r="F69" s="25" t="s">
        <v>310</v>
      </c>
      <c r="G69" s="25" t="s">
        <v>365</v>
      </c>
      <c r="H69" s="572"/>
      <c r="I69" s="572"/>
    </row>
    <row r="70" spans="2:11">
      <c r="B70" s="436" t="s">
        <v>300</v>
      </c>
      <c r="C70" s="309"/>
      <c r="D70" s="437"/>
      <c r="E70" s="437"/>
      <c r="F70" s="580"/>
      <c r="G70" s="580"/>
      <c r="H70" s="606"/>
      <c r="I70" s="572"/>
      <c r="J70" s="572"/>
    </row>
    <row r="71" spans="2:11">
      <c r="B71" s="438" t="s">
        <v>301</v>
      </c>
      <c r="C71" s="90" t="s">
        <v>96</v>
      </c>
      <c r="D71" s="439" t="s">
        <v>99</v>
      </c>
      <c r="E71" s="440">
        <v>79.710873970289995</v>
      </c>
      <c r="F71" s="444">
        <f>91249331.8563301/1000000</f>
        <v>91.249331856330102</v>
      </c>
      <c r="G71" s="669">
        <v>119.2</v>
      </c>
      <c r="H71" s="607"/>
      <c r="I71" s="572"/>
      <c r="J71" s="572"/>
    </row>
    <row r="72" spans="2:11">
      <c r="B72" s="438" t="s">
        <v>302</v>
      </c>
      <c r="C72" s="90" t="s">
        <v>96</v>
      </c>
      <c r="D72" s="439" t="s">
        <v>99</v>
      </c>
      <c r="E72" s="440">
        <v>629.65039342864998</v>
      </c>
      <c r="F72" s="444">
        <v>700</v>
      </c>
      <c r="G72" s="669">
        <v>666</v>
      </c>
      <c r="H72" s="607"/>
      <c r="I72" s="572"/>
      <c r="J72" s="572"/>
    </row>
    <row r="73" spans="2:11">
      <c r="B73" s="438" t="s">
        <v>303</v>
      </c>
      <c r="C73" s="309" t="s">
        <v>14</v>
      </c>
      <c r="D73" s="439" t="s">
        <v>99</v>
      </c>
      <c r="E73" s="440">
        <v>12.65954485253928</v>
      </c>
      <c r="F73" s="444">
        <f>F71/F72*100</f>
        <v>13.035618836618587</v>
      </c>
      <c r="G73" s="669">
        <f>G71/G72*100</f>
        <v>17.897897897897899</v>
      </c>
      <c r="H73" s="607"/>
      <c r="I73" s="572"/>
      <c r="J73" s="572"/>
    </row>
    <row r="74" spans="2:11">
      <c r="B74" s="438"/>
      <c r="C74" s="309"/>
      <c r="D74" s="437"/>
      <c r="E74" s="441"/>
      <c r="F74" s="444"/>
      <c r="G74" s="669"/>
      <c r="H74" s="607"/>
      <c r="I74" s="572"/>
      <c r="J74" s="572"/>
    </row>
    <row r="75" spans="2:11">
      <c r="B75" s="436" t="s">
        <v>304</v>
      </c>
      <c r="C75" s="309"/>
      <c r="D75" s="437"/>
      <c r="E75" s="441"/>
      <c r="F75" s="444"/>
      <c r="G75" s="669"/>
      <c r="H75" s="607"/>
      <c r="I75" s="572"/>
      <c r="J75" s="572"/>
    </row>
    <row r="76" spans="2:11">
      <c r="B76" s="438" t="s">
        <v>311</v>
      </c>
      <c r="C76" s="90" t="s">
        <v>96</v>
      </c>
      <c r="D76" s="439" t="s">
        <v>99</v>
      </c>
      <c r="E76" s="439" t="s">
        <v>99</v>
      </c>
      <c r="F76" s="444">
        <f>3580784.92139/1000000</f>
        <v>3.5807849213899998</v>
      </c>
      <c r="G76" s="669">
        <v>11.8</v>
      </c>
      <c r="H76" s="607"/>
      <c r="I76" s="572"/>
      <c r="J76" s="572"/>
    </row>
    <row r="77" spans="2:11" ht="30">
      <c r="B77" s="438" t="s">
        <v>305</v>
      </c>
      <c r="C77" s="90" t="s">
        <v>96</v>
      </c>
      <c r="D77" s="439" t="s">
        <v>99</v>
      </c>
      <c r="E77" s="439" t="s">
        <v>99</v>
      </c>
      <c r="F77" s="444">
        <v>2352</v>
      </c>
      <c r="G77" s="669">
        <v>2852</v>
      </c>
      <c r="H77" s="607"/>
      <c r="I77" s="572"/>
      <c r="J77" s="572"/>
    </row>
    <row r="78" spans="2:11">
      <c r="B78" s="438" t="s">
        <v>303</v>
      </c>
      <c r="C78" s="309" t="s">
        <v>14</v>
      </c>
      <c r="D78" s="439" t="s">
        <v>99</v>
      </c>
      <c r="E78" s="439" t="s">
        <v>99</v>
      </c>
      <c r="F78" s="455">
        <f>F76/F77*100</f>
        <v>0.15224425686181972</v>
      </c>
      <c r="G78" s="670">
        <f>G76/G77*100</f>
        <v>0.41374474053295934</v>
      </c>
      <c r="H78" s="608"/>
      <c r="I78" s="572"/>
      <c r="J78" s="572"/>
    </row>
    <row r="79" spans="2:11">
      <c r="B79" s="438"/>
      <c r="C79" s="309"/>
      <c r="D79" s="437"/>
      <c r="E79" s="441"/>
      <c r="F79" s="444"/>
      <c r="G79" s="669"/>
      <c r="H79" s="607"/>
      <c r="I79" s="572"/>
      <c r="J79" s="572"/>
    </row>
    <row r="80" spans="2:11">
      <c r="B80" s="436" t="s">
        <v>306</v>
      </c>
      <c r="C80" s="309"/>
      <c r="D80" s="437"/>
      <c r="E80" s="441"/>
      <c r="F80" s="444"/>
      <c r="G80" s="669"/>
      <c r="H80" s="607"/>
      <c r="I80" s="572"/>
      <c r="J80" s="572"/>
    </row>
    <row r="81" spans="2:10">
      <c r="B81" s="438" t="s">
        <v>312</v>
      </c>
      <c r="C81" s="90" t="s">
        <v>96</v>
      </c>
      <c r="D81" s="439" t="s">
        <v>99</v>
      </c>
      <c r="E81" s="440">
        <v>15.37704897197</v>
      </c>
      <c r="F81" s="444">
        <f>9106447.8924/1000000</f>
        <v>9.1064478924000003</v>
      </c>
      <c r="G81" s="669">
        <v>20.91</v>
      </c>
      <c r="H81" s="607"/>
      <c r="I81" s="572"/>
      <c r="J81" s="572"/>
    </row>
    <row r="82" spans="2:10">
      <c r="B82" s="438" t="s">
        <v>307</v>
      </c>
      <c r="C82" s="90" t="s">
        <v>96</v>
      </c>
      <c r="D82" s="439" t="s">
        <v>99</v>
      </c>
      <c r="E82" s="440">
        <v>344.93365786817998</v>
      </c>
      <c r="F82" s="444">
        <v>880</v>
      </c>
      <c r="G82" s="444">
        <v>1077</v>
      </c>
      <c r="H82" s="607"/>
      <c r="I82" s="572"/>
      <c r="J82" s="572"/>
    </row>
    <row r="83" spans="2:10">
      <c r="B83" s="438" t="s">
        <v>303</v>
      </c>
      <c r="C83" s="309" t="s">
        <v>14</v>
      </c>
      <c r="D83" s="439" t="s">
        <v>99</v>
      </c>
      <c r="E83" s="440">
        <v>4.4579728945577415</v>
      </c>
      <c r="F83" s="444">
        <f>F81/F82*100</f>
        <v>1.0348236241363635</v>
      </c>
      <c r="G83" s="444">
        <f>G81/G82*100</f>
        <v>1.9415041782729805</v>
      </c>
      <c r="H83" s="607"/>
      <c r="I83" s="572"/>
      <c r="J83" s="572"/>
    </row>
    <row r="84" spans="2:10" ht="27.75" customHeight="1">
      <c r="B84" s="847" t="s">
        <v>423</v>
      </c>
      <c r="C84" s="847"/>
      <c r="D84" s="847"/>
      <c r="E84" s="847"/>
      <c r="F84" s="847"/>
      <c r="G84" s="568"/>
      <c r="H84" s="568"/>
      <c r="I84" s="572"/>
      <c r="J84" s="572"/>
    </row>
    <row r="85" spans="2:10" ht="15.75" customHeight="1">
      <c r="B85" s="848" t="s">
        <v>313</v>
      </c>
      <c r="C85" s="848"/>
      <c r="D85" s="848"/>
      <c r="E85" s="848"/>
      <c r="F85" s="848"/>
      <c r="G85" s="568"/>
      <c r="H85" s="568"/>
      <c r="I85" s="572"/>
      <c r="J85" s="572"/>
    </row>
    <row r="86" spans="2:10" ht="30" customHeight="1">
      <c r="B86" s="848" t="s">
        <v>424</v>
      </c>
      <c r="C86" s="848"/>
      <c r="D86" s="848"/>
      <c r="E86" s="848"/>
      <c r="F86" s="848"/>
      <c r="G86" s="568"/>
      <c r="H86" s="568"/>
      <c r="I86" s="572"/>
      <c r="J86" s="572"/>
    </row>
    <row r="87" spans="2:10">
      <c r="B87" s="486" t="s">
        <v>350</v>
      </c>
      <c r="C87" s="414"/>
      <c r="D87" s="401"/>
      <c r="E87" s="401"/>
      <c r="F87" s="572"/>
      <c r="G87" s="572"/>
      <c r="H87" s="572"/>
      <c r="I87" s="572"/>
      <c r="J87" s="572"/>
    </row>
    <row r="88" spans="2:10">
      <c r="B88" s="486"/>
      <c r="C88" s="414"/>
      <c r="D88" s="401"/>
      <c r="E88" s="401"/>
      <c r="F88" s="572"/>
      <c r="G88" s="572"/>
      <c r="H88" s="572"/>
      <c r="I88" s="572"/>
      <c r="J88" s="572"/>
    </row>
    <row r="89" spans="2:10">
      <c r="B89" s="335"/>
      <c r="C89" s="414"/>
      <c r="D89" s="401"/>
      <c r="E89" s="401"/>
      <c r="F89" s="572"/>
      <c r="G89" s="572"/>
      <c r="H89" s="572"/>
      <c r="I89" s="572"/>
      <c r="J89" s="572"/>
    </row>
    <row r="90" spans="2:10">
      <c r="B90" s="20" t="s">
        <v>356</v>
      </c>
      <c r="C90" s="21"/>
      <c r="D90" s="22"/>
      <c r="E90" s="22"/>
      <c r="F90" s="22"/>
      <c r="G90" s="22"/>
      <c r="H90" s="2"/>
      <c r="I90" s="2"/>
    </row>
    <row r="91" spans="2:10" ht="30">
      <c r="B91" s="70" t="s">
        <v>281</v>
      </c>
      <c r="C91" s="24" t="s">
        <v>12</v>
      </c>
      <c r="D91" s="70" t="s">
        <v>282</v>
      </c>
      <c r="E91" s="70" t="s">
        <v>310</v>
      </c>
      <c r="F91" s="70" t="s">
        <v>365</v>
      </c>
      <c r="G91" s="70" t="s">
        <v>283</v>
      </c>
      <c r="H91" s="2"/>
      <c r="I91" s="2"/>
    </row>
    <row r="92" spans="2:10">
      <c r="B92" s="338" t="s">
        <v>284</v>
      </c>
      <c r="C92" s="396" t="s">
        <v>285</v>
      </c>
      <c r="D92" s="420">
        <v>0.32</v>
      </c>
      <c r="E92" s="420">
        <f>F11/1000</f>
        <v>0.36499999999999999</v>
      </c>
      <c r="F92" s="420">
        <v>0.44</v>
      </c>
      <c r="G92" s="420">
        <v>0.19</v>
      </c>
      <c r="H92" s="609"/>
      <c r="I92" s="2"/>
      <c r="J92" s="421"/>
    </row>
    <row r="93" spans="2:10">
      <c r="B93" s="344" t="s">
        <v>286</v>
      </c>
      <c r="C93" s="396" t="s">
        <v>285</v>
      </c>
      <c r="D93" s="422">
        <v>8.36</v>
      </c>
      <c r="E93" s="422">
        <f>F12/1000</f>
        <v>6.9329999999999998</v>
      </c>
      <c r="F93" s="422">
        <v>4.63</v>
      </c>
      <c r="G93" s="422">
        <v>4.8499999999999996</v>
      </c>
      <c r="H93" s="609"/>
      <c r="I93" s="423"/>
      <c r="J93" s="424"/>
    </row>
    <row r="94" spans="2:10">
      <c r="B94" s="344" t="s">
        <v>287</v>
      </c>
      <c r="C94" s="396" t="s">
        <v>285</v>
      </c>
      <c r="D94" s="425">
        <v>7.4</v>
      </c>
      <c r="E94" s="425">
        <v>8.3000000000000007</v>
      </c>
      <c r="F94" s="658">
        <v>6.56</v>
      </c>
      <c r="G94" s="425">
        <v>4.3</v>
      </c>
      <c r="H94" s="610"/>
      <c r="I94" s="423"/>
      <c r="J94" s="424"/>
    </row>
    <row r="95" spans="2:10">
      <c r="B95" s="344" t="s">
        <v>355</v>
      </c>
      <c r="C95" s="396" t="s">
        <v>329</v>
      </c>
      <c r="D95" s="425">
        <v>5.8</v>
      </c>
      <c r="E95" s="425">
        <v>4.0999999999999996</v>
      </c>
      <c r="F95" s="658">
        <f>H15</f>
        <v>1.66</v>
      </c>
      <c r="G95" s="422">
        <v>3.48</v>
      </c>
      <c r="H95" s="609"/>
      <c r="I95" s="2"/>
    </row>
    <row r="96" spans="2:10">
      <c r="B96"/>
      <c r="C96" s="46"/>
      <c r="D96"/>
      <c r="E96"/>
      <c r="F96"/>
      <c r="G96"/>
      <c r="H96"/>
      <c r="I96"/>
      <c r="J96"/>
    </row>
    <row r="97" spans="2:10">
      <c r="B97"/>
      <c r="C97" s="46"/>
      <c r="D97"/>
      <c r="E97"/>
      <c r="F97"/>
      <c r="G97"/>
      <c r="H97"/>
      <c r="I97"/>
      <c r="J97"/>
    </row>
    <row r="98" spans="2:10">
      <c r="B98" s="20" t="s">
        <v>288</v>
      </c>
      <c r="C98" s="21"/>
      <c r="D98" s="22"/>
      <c r="E98" s="22"/>
      <c r="F98" s="22"/>
      <c r="G98" s="22"/>
      <c r="H98" s="2"/>
      <c r="I98" s="2"/>
    </row>
    <row r="99" spans="2:10" ht="30">
      <c r="B99" s="70" t="s">
        <v>281</v>
      </c>
      <c r="C99" s="24" t="s">
        <v>12</v>
      </c>
      <c r="D99" s="70" t="s">
        <v>282</v>
      </c>
      <c r="E99" s="70" t="s">
        <v>310</v>
      </c>
      <c r="F99" s="70" t="s">
        <v>365</v>
      </c>
      <c r="G99" s="70" t="s">
        <v>283</v>
      </c>
      <c r="H99" s="2"/>
      <c r="I99" s="2"/>
    </row>
    <row r="100" spans="2:10">
      <c r="B100" s="344" t="s">
        <v>276</v>
      </c>
      <c r="C100" s="396" t="s">
        <v>256</v>
      </c>
      <c r="D100" s="426">
        <v>3.5</v>
      </c>
      <c r="E100" s="426">
        <f>E53</f>
        <v>3.2</v>
      </c>
      <c r="F100" s="426">
        <f>F53</f>
        <v>0.78551742769999999</v>
      </c>
      <c r="G100" s="426">
        <v>2.0499999999999998</v>
      </c>
      <c r="H100" s="611"/>
      <c r="I100" s="2"/>
    </row>
    <row r="101" spans="2:10">
      <c r="B101" s="344" t="s">
        <v>277</v>
      </c>
      <c r="C101" s="396" t="s">
        <v>256</v>
      </c>
      <c r="D101" s="427">
        <v>0.3</v>
      </c>
      <c r="E101" s="427">
        <f>E54</f>
        <v>0.1</v>
      </c>
      <c r="F101" s="426">
        <f t="shared" ref="F101:F104" si="4">F54</f>
        <v>0.1228193318</v>
      </c>
      <c r="G101" s="427">
        <v>0.2</v>
      </c>
      <c r="H101" s="611"/>
      <c r="I101" s="2"/>
    </row>
    <row r="102" spans="2:10">
      <c r="B102" s="344" t="s">
        <v>278</v>
      </c>
      <c r="C102" s="396" t="s">
        <v>256</v>
      </c>
      <c r="D102" s="427">
        <v>0.5</v>
      </c>
      <c r="E102" s="427">
        <f>E55</f>
        <v>0.2</v>
      </c>
      <c r="F102" s="426">
        <f t="shared" si="4"/>
        <v>8.8192328739999992E-2</v>
      </c>
      <c r="G102" s="427">
        <v>0.28999999999999998</v>
      </c>
      <c r="H102" s="611"/>
      <c r="I102" s="2"/>
    </row>
    <row r="103" spans="2:10">
      <c r="B103" s="344" t="s">
        <v>279</v>
      </c>
      <c r="C103" s="396" t="s">
        <v>256</v>
      </c>
      <c r="D103" s="427">
        <v>0.4</v>
      </c>
      <c r="E103" s="427">
        <f>E56</f>
        <v>0.2</v>
      </c>
      <c r="F103" s="426">
        <f t="shared" si="4"/>
        <v>0.2019039</v>
      </c>
      <c r="G103" s="427">
        <v>0.24</v>
      </c>
      <c r="H103" s="611"/>
      <c r="I103" s="2"/>
    </row>
    <row r="104" spans="2:10">
      <c r="B104" s="344" t="s">
        <v>280</v>
      </c>
      <c r="C104" s="396" t="s">
        <v>256</v>
      </c>
      <c r="D104" s="427">
        <v>1.1000000000000001</v>
      </c>
      <c r="E104" s="427">
        <f>E57</f>
        <v>0.4</v>
      </c>
      <c r="F104" s="426">
        <f t="shared" si="4"/>
        <v>0.46508760632607643</v>
      </c>
      <c r="G104" s="427" t="s">
        <v>54</v>
      </c>
      <c r="H104" s="611"/>
      <c r="I104" s="2"/>
    </row>
    <row r="105" spans="2:10">
      <c r="B105"/>
      <c r="C105" s="46"/>
      <c r="D105" s="428"/>
      <c r="E105"/>
      <c r="F105"/>
      <c r="G105"/>
      <c r="H105"/>
      <c r="I105"/>
    </row>
    <row r="106" spans="2:10">
      <c r="B106"/>
      <c r="C106" s="46"/>
      <c r="D106"/>
      <c r="E106"/>
      <c r="F106"/>
      <c r="G106"/>
      <c r="H106"/>
      <c r="I106"/>
    </row>
    <row r="107" spans="2:10">
      <c r="B107" s="20" t="s">
        <v>289</v>
      </c>
      <c r="C107" s="21"/>
      <c r="D107" s="22"/>
      <c r="E107" s="22"/>
      <c r="F107" s="22"/>
      <c r="G107" s="22"/>
      <c r="H107" s="22"/>
      <c r="I107" s="22"/>
    </row>
    <row r="108" spans="2:10" ht="30">
      <c r="B108" s="70" t="s">
        <v>281</v>
      </c>
      <c r="C108" s="24" t="s">
        <v>12</v>
      </c>
      <c r="D108" s="70" t="s">
        <v>282</v>
      </c>
      <c r="E108" s="70" t="s">
        <v>310</v>
      </c>
      <c r="F108" s="70" t="s">
        <v>357</v>
      </c>
      <c r="G108" s="70">
        <v>2025</v>
      </c>
      <c r="H108" s="70" t="s">
        <v>381</v>
      </c>
      <c r="I108" s="70" t="s">
        <v>283</v>
      </c>
    </row>
    <row r="109" spans="2:10">
      <c r="B109" s="338" t="s">
        <v>290</v>
      </c>
      <c r="C109" s="396" t="s">
        <v>96</v>
      </c>
      <c r="D109" s="429">
        <v>95.087922942258004</v>
      </c>
      <c r="E109" s="429">
        <v>103.93656467012008</v>
      </c>
      <c r="F109" s="531" t="s">
        <v>358</v>
      </c>
      <c r="G109" s="531">
        <v>151.9</v>
      </c>
      <c r="H109" s="531" t="s">
        <v>382</v>
      </c>
      <c r="I109" s="429">
        <v>400</v>
      </c>
    </row>
    <row r="110" spans="2:10">
      <c r="B110" s="487"/>
      <c r="C110" s="34"/>
      <c r="D110" s="488"/>
      <c r="E110" s="488"/>
      <c r="F110" s="488"/>
      <c r="G110" s="488"/>
      <c r="H110" s="488"/>
      <c r="I110" s="2"/>
    </row>
    <row r="111" spans="2:10" ht="26.25" customHeight="1">
      <c r="B111" s="65"/>
      <c r="C111" s="602"/>
      <c r="D111" s="603"/>
      <c r="H111" s="2"/>
      <c r="I111" s="2"/>
    </row>
    <row r="112" spans="2:10">
      <c r="B112" s="849" t="s">
        <v>398</v>
      </c>
      <c r="C112" s="849"/>
      <c r="D112" s="430"/>
      <c r="H112" s="2"/>
      <c r="I112" s="2"/>
    </row>
    <row r="113" spans="2:9" ht="30">
      <c r="B113" s="442" t="s">
        <v>291</v>
      </c>
      <c r="C113" s="431" t="s">
        <v>292</v>
      </c>
      <c r="D113" s="431" t="s">
        <v>293</v>
      </c>
      <c r="H113" s="2"/>
      <c r="I113" s="2"/>
    </row>
    <row r="114" spans="2:9" ht="37.5" customHeight="1">
      <c r="B114" s="604" t="s">
        <v>376</v>
      </c>
      <c r="C114" s="605" t="s">
        <v>377</v>
      </c>
      <c r="D114" s="604" t="s">
        <v>294</v>
      </c>
    </row>
    <row r="115" spans="2:9" ht="37.5" customHeight="1">
      <c r="B115" s="604" t="s">
        <v>378</v>
      </c>
      <c r="C115" s="605" t="s">
        <v>330</v>
      </c>
      <c r="D115" s="604" t="s">
        <v>294</v>
      </c>
    </row>
    <row r="116" spans="2:9" ht="50.25" customHeight="1">
      <c r="B116" s="604" t="s">
        <v>379</v>
      </c>
      <c r="C116" s="605" t="s">
        <v>330</v>
      </c>
      <c r="D116" s="604" t="s">
        <v>294</v>
      </c>
    </row>
    <row r="118" spans="2:9" ht="24.75" customHeight="1">
      <c r="B118" s="850" t="s">
        <v>439</v>
      </c>
      <c r="C118" s="850"/>
      <c r="D118" s="850"/>
      <c r="E118" s="850"/>
      <c r="F118" s="850"/>
      <c r="G118" s="850"/>
    </row>
    <row r="119" spans="2:9" ht="42" customHeight="1">
      <c r="B119" s="851" t="s">
        <v>399</v>
      </c>
      <c r="C119" s="851" t="s">
        <v>400</v>
      </c>
      <c r="D119" s="851" t="s">
        <v>401</v>
      </c>
      <c r="E119" s="851" t="s">
        <v>402</v>
      </c>
      <c r="F119" s="851" t="s">
        <v>403</v>
      </c>
      <c r="G119" s="851" t="s">
        <v>404</v>
      </c>
    </row>
    <row r="120" spans="2:9" ht="24.75" customHeight="1">
      <c r="B120" s="851"/>
      <c r="C120" s="851"/>
      <c r="D120" s="851"/>
      <c r="E120" s="851"/>
      <c r="F120" s="851">
        <v>-2050</v>
      </c>
      <c r="G120" s="851"/>
    </row>
    <row r="121" spans="2:9" ht="24.75" customHeight="1">
      <c r="B121" s="672" t="s">
        <v>405</v>
      </c>
      <c r="C121" s="673" t="s">
        <v>406</v>
      </c>
      <c r="D121" s="673" t="s">
        <v>407</v>
      </c>
      <c r="E121" s="673" t="s">
        <v>408</v>
      </c>
      <c r="F121" s="673" t="s">
        <v>409</v>
      </c>
      <c r="G121" s="674" t="s">
        <v>410</v>
      </c>
    </row>
    <row r="122" spans="2:9" ht="24.75" customHeight="1">
      <c r="B122" s="675" t="s">
        <v>411</v>
      </c>
      <c r="C122" s="676">
        <v>121914539</v>
      </c>
      <c r="D122" s="676">
        <v>133715949</v>
      </c>
      <c r="E122" s="676">
        <v>129250980</v>
      </c>
      <c r="F122" s="676">
        <v>142294574</v>
      </c>
      <c r="G122" s="677">
        <v>137221138</v>
      </c>
    </row>
    <row r="123" spans="2:9" ht="24.75" customHeight="1">
      <c r="B123" s="675" t="s">
        <v>412</v>
      </c>
      <c r="C123" s="678" t="s">
        <v>413</v>
      </c>
      <c r="D123" s="679">
        <v>9.7000000000000003E-2</v>
      </c>
      <c r="E123" s="679">
        <v>0.06</v>
      </c>
      <c r="F123" s="679">
        <v>0.16700000000000001</v>
      </c>
      <c r="G123" s="680">
        <v>0.126</v>
      </c>
    </row>
    <row r="124" spans="2:9" ht="24.75" customHeight="1">
      <c r="B124" s="675" t="s">
        <v>414</v>
      </c>
      <c r="C124" s="678"/>
      <c r="D124" s="676">
        <f>D122-C122</f>
        <v>11801410</v>
      </c>
      <c r="E124" s="676">
        <f>E122-C122</f>
        <v>7336441</v>
      </c>
      <c r="F124" s="676">
        <f>F122-C122</f>
        <v>20380035</v>
      </c>
      <c r="G124" s="677">
        <f>G122-C122</f>
        <v>15306599</v>
      </c>
    </row>
    <row r="125" spans="2:9" ht="24.75" customHeight="1">
      <c r="B125" s="675" t="s">
        <v>415</v>
      </c>
      <c r="C125" s="679">
        <v>0.17499999999999999</v>
      </c>
      <c r="D125" s="679">
        <v>0.17199999999999999</v>
      </c>
      <c r="E125" s="679">
        <v>0.17299999999999999</v>
      </c>
      <c r="F125" s="679">
        <v>0.17</v>
      </c>
      <c r="G125" s="680">
        <v>0.17100000000000001</v>
      </c>
    </row>
    <row r="126" spans="2:9" ht="24.75" customHeight="1">
      <c r="B126" s="675" t="s">
        <v>416</v>
      </c>
      <c r="C126" s="679">
        <v>0.17499999999999999</v>
      </c>
      <c r="D126" s="679">
        <v>0.17199999999999999</v>
      </c>
      <c r="E126" s="679">
        <v>0.17299999999999999</v>
      </c>
      <c r="F126" s="679">
        <v>0.17</v>
      </c>
      <c r="G126" s="680">
        <v>0.17100000000000001</v>
      </c>
    </row>
    <row r="127" spans="2:9" ht="24.75" customHeight="1">
      <c r="B127" s="675" t="s">
        <v>417</v>
      </c>
      <c r="C127" s="679">
        <v>0.17499999999999999</v>
      </c>
      <c r="D127" s="679">
        <v>0.17199999999999999</v>
      </c>
      <c r="E127" s="679">
        <v>0.17299999999999999</v>
      </c>
      <c r="F127" s="679">
        <v>0.17</v>
      </c>
      <c r="G127" s="680">
        <v>0.17100000000000001</v>
      </c>
    </row>
    <row r="128" spans="2:9" ht="104.25" customHeight="1">
      <c r="B128" s="852" t="s">
        <v>425</v>
      </c>
      <c r="C128" s="852"/>
      <c r="D128" s="852"/>
      <c r="E128" s="852"/>
      <c r="F128" s="852"/>
      <c r="G128" s="852"/>
    </row>
    <row r="129" spans="1:11">
      <c r="B129"/>
      <c r="C129"/>
      <c r="D129"/>
      <c r="E129"/>
      <c r="F129"/>
      <c r="G129"/>
    </row>
    <row r="130" spans="1:11">
      <c r="B130" s="853" t="s">
        <v>440</v>
      </c>
      <c r="C130" s="853"/>
      <c r="D130" s="683"/>
      <c r="E130" s="683"/>
      <c r="F130" s="683"/>
      <c r="G130" s="683"/>
      <c r="H130" s="69"/>
      <c r="I130" s="69"/>
    </row>
    <row r="131" spans="1:11">
      <c r="B131" s="851" t="s">
        <v>434</v>
      </c>
      <c r="C131" s="851"/>
      <c r="D131" s="687"/>
      <c r="E131" s="685"/>
      <c r="F131" s="685"/>
      <c r="G131" s="683"/>
      <c r="H131" s="69"/>
      <c r="I131" s="69"/>
    </row>
    <row r="132" spans="1:11" ht="51" customHeight="1">
      <c r="B132" s="682" t="s">
        <v>429</v>
      </c>
      <c r="C132" s="686" t="s">
        <v>430</v>
      </c>
      <c r="D132" s="688" t="s">
        <v>431</v>
      </c>
      <c r="E132" s="690" t="s">
        <v>432</v>
      </c>
      <c r="F132" s="690" t="s">
        <v>433</v>
      </c>
      <c r="G132" s="689"/>
      <c r="H132" s="69"/>
      <c r="I132" s="69"/>
    </row>
    <row r="133" spans="1:11">
      <c r="A133" s="681"/>
      <c r="B133" s="682">
        <v>998</v>
      </c>
      <c r="C133" s="682">
        <v>1713</v>
      </c>
      <c r="D133" s="691">
        <v>0.57999999999999996</v>
      </c>
      <c r="E133" s="691">
        <v>0.77</v>
      </c>
      <c r="F133" s="691">
        <v>1.1399999999999999</v>
      </c>
      <c r="G133" s="671"/>
    </row>
    <row r="134" spans="1:11" ht="27" customHeight="1">
      <c r="B134" s="854" t="s">
        <v>435</v>
      </c>
      <c r="C134" s="854"/>
      <c r="D134"/>
      <c r="E134"/>
      <c r="F134"/>
      <c r="G134"/>
    </row>
    <row r="135" spans="1:11">
      <c r="B135" s="671"/>
      <c r="C135" s="671"/>
      <c r="D135" s="671"/>
      <c r="E135" s="671"/>
      <c r="F135" s="671"/>
      <c r="G135" s="671"/>
    </row>
    <row r="136" spans="1:11">
      <c r="B136" s="144" t="s">
        <v>436</v>
      </c>
      <c r="C136" s="145"/>
      <c r="D136" s="145"/>
      <c r="E136" s="145"/>
      <c r="F136" s="145"/>
      <c r="G136" s="146"/>
      <c r="H136" s="146"/>
      <c r="I136" s="146"/>
      <c r="J136" s="146"/>
      <c r="K136" s="694"/>
    </row>
    <row r="137" spans="1:11">
      <c r="B137" s="148"/>
      <c r="C137" s="149" t="s">
        <v>12</v>
      </c>
      <c r="D137" s="507" t="s">
        <v>298</v>
      </c>
      <c r="E137" s="507" t="s">
        <v>314</v>
      </c>
      <c r="F137" s="507" t="s">
        <v>315</v>
      </c>
      <c r="G137" s="507" t="s">
        <v>316</v>
      </c>
      <c r="H137" s="507" t="s">
        <v>317</v>
      </c>
      <c r="I137" s="507" t="s">
        <v>318</v>
      </c>
      <c r="J137" s="507" t="s">
        <v>319</v>
      </c>
    </row>
    <row r="138" spans="1:11">
      <c r="B138" s="338" t="s">
        <v>250</v>
      </c>
      <c r="C138" s="396" t="s">
        <v>251</v>
      </c>
      <c r="D138" s="338">
        <f>I11</f>
        <v>437</v>
      </c>
      <c r="E138" s="692">
        <v>2.1604935635199998</v>
      </c>
      <c r="F138" s="338" t="s">
        <v>54</v>
      </c>
      <c r="G138" s="692">
        <v>0.91935896319999999</v>
      </c>
      <c r="H138" s="692">
        <v>10.48069218048</v>
      </c>
      <c r="I138" s="338" t="s">
        <v>54</v>
      </c>
      <c r="J138" s="692">
        <v>5.8724053774399998</v>
      </c>
    </row>
    <row r="139" spans="1:11">
      <c r="B139" s="344" t="s">
        <v>354</v>
      </c>
      <c r="C139" s="398" t="s">
        <v>251</v>
      </c>
      <c r="D139" s="338">
        <f>I12</f>
        <v>4625</v>
      </c>
      <c r="E139" s="692" t="s">
        <v>54</v>
      </c>
      <c r="F139" s="338" t="s">
        <v>54</v>
      </c>
      <c r="G139" s="338" t="s">
        <v>54</v>
      </c>
      <c r="H139" s="338" t="s">
        <v>54</v>
      </c>
      <c r="I139" s="338" t="s">
        <v>54</v>
      </c>
      <c r="J139" s="338" t="s">
        <v>54</v>
      </c>
    </row>
    <row r="140" spans="1:11">
      <c r="B140" s="693" t="s">
        <v>438</v>
      </c>
    </row>
  </sheetData>
  <sheetProtection selectLockedCells="1" selectUnlockedCells="1"/>
  <mergeCells count="28">
    <mergeCell ref="B130:C130"/>
    <mergeCell ref="F119:F120"/>
    <mergeCell ref="B131:C131"/>
    <mergeCell ref="B134:C134"/>
    <mergeCell ref="B118:G118"/>
    <mergeCell ref="B128:G128"/>
    <mergeCell ref="G119:G120"/>
    <mergeCell ref="B85:F85"/>
    <mergeCell ref="B86:F86"/>
    <mergeCell ref="B112:C112"/>
    <mergeCell ref="B119:B120"/>
    <mergeCell ref="C119:C120"/>
    <mergeCell ref="D119:D120"/>
    <mergeCell ref="E119:E120"/>
    <mergeCell ref="C50:E50"/>
    <mergeCell ref="F50:J50"/>
    <mergeCell ref="B58:M58"/>
    <mergeCell ref="B84:F84"/>
    <mergeCell ref="C62:E62"/>
    <mergeCell ref="F62:H62"/>
    <mergeCell ref="J62:K62"/>
    <mergeCell ref="B43:E43"/>
    <mergeCell ref="B9:E9"/>
    <mergeCell ref="B13:I13"/>
    <mergeCell ref="B16:I16"/>
    <mergeCell ref="B17:I17"/>
    <mergeCell ref="B28:E28"/>
    <mergeCell ref="B18:I18"/>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337F4-5164-4A55-9F90-677CA3046CBC}">
  <sheetPr>
    <tabColor rgb="FF92D050"/>
  </sheetPr>
  <dimension ref="B1:K136"/>
  <sheetViews>
    <sheetView showGridLines="0" topLeftCell="B1" zoomScale="130" zoomScaleNormal="130" workbookViewId="0">
      <selection activeCell="E7" sqref="E7"/>
    </sheetView>
  </sheetViews>
  <sheetFormatPr defaultColWidth="8.7109375" defaultRowHeight="15"/>
  <cols>
    <col min="1" max="1" width="7.85546875" style="2" customWidth="1"/>
    <col min="2" max="2" width="3.7109375" style="2" customWidth="1"/>
    <col min="3" max="3" width="75.7109375" style="17" customWidth="1"/>
    <col min="4" max="4" width="15.7109375" style="7" customWidth="1"/>
    <col min="5" max="7" width="25.7109375" style="5" customWidth="1"/>
    <col min="8" max="8" width="25.42578125" style="2" customWidth="1"/>
    <col min="9" max="11" width="11" style="2" customWidth="1"/>
    <col min="12" max="16384" width="8.7109375" style="2"/>
  </cols>
  <sheetData>
    <row r="1" spans="3:8">
      <c r="C1" s="8"/>
      <c r="D1" s="4"/>
      <c r="E1" s="3"/>
    </row>
    <row r="2" spans="3:8">
      <c r="C2" s="8"/>
      <c r="D2" s="4"/>
      <c r="E2" s="3"/>
    </row>
    <row r="3" spans="3:8">
      <c r="C3" s="8"/>
      <c r="D3" s="4"/>
      <c r="E3" s="3"/>
    </row>
    <row r="4" spans="3:8">
      <c r="C4" s="8"/>
      <c r="D4" s="4"/>
      <c r="E4" s="3"/>
    </row>
    <row r="5" spans="3:8">
      <c r="C5" s="8"/>
      <c r="D5" s="4"/>
      <c r="E5" s="3"/>
    </row>
    <row r="6" spans="3:8">
      <c r="C6" s="2"/>
      <c r="D6" s="9"/>
      <c r="E6" s="6"/>
    </row>
    <row r="7" spans="3:8" ht="18.75">
      <c r="C7" s="10" t="s">
        <v>627</v>
      </c>
      <c r="F7"/>
      <c r="G7" s="2"/>
    </row>
    <row r="8" spans="3:8">
      <c r="C8" s="2"/>
      <c r="E8" s="2"/>
      <c r="F8" s="2"/>
      <c r="G8" s="2"/>
    </row>
    <row r="9" spans="3:8">
      <c r="C9" s="840" t="s">
        <v>628</v>
      </c>
      <c r="D9" s="840"/>
      <c r="E9" s="840"/>
      <c r="F9" s="840"/>
      <c r="G9" s="22"/>
      <c r="H9" s="22"/>
    </row>
    <row r="10" spans="3:8">
      <c r="C10" s="244"/>
      <c r="D10" s="24" t="s">
        <v>464</v>
      </c>
      <c r="E10" s="25">
        <v>2022</v>
      </c>
      <c r="F10" s="25">
        <v>2023</v>
      </c>
      <c r="G10" s="25" t="s">
        <v>310</v>
      </c>
      <c r="H10" s="25" t="s">
        <v>365</v>
      </c>
    </row>
    <row r="11" spans="3:8" ht="15.75" thickBot="1">
      <c r="C11" s="783" t="s">
        <v>629</v>
      </c>
      <c r="D11" s="786" t="s">
        <v>83</v>
      </c>
      <c r="E11" s="347" t="s">
        <v>186</v>
      </c>
      <c r="F11" s="348">
        <v>273392</v>
      </c>
      <c r="G11" s="541">
        <v>421288</v>
      </c>
      <c r="H11" s="730">
        <v>500167</v>
      </c>
    </row>
    <row r="12" spans="3:8" ht="15.75" thickBot="1">
      <c r="C12" s="784" t="s">
        <v>630</v>
      </c>
      <c r="D12" s="787" t="s">
        <v>83</v>
      </c>
      <c r="E12" s="351" t="s">
        <v>188</v>
      </c>
      <c r="F12" s="352" t="s">
        <v>189</v>
      </c>
      <c r="G12" s="542">
        <v>278583</v>
      </c>
      <c r="H12" s="731">
        <v>316643</v>
      </c>
    </row>
    <row r="13" spans="3:8" ht="15.75" thickBot="1">
      <c r="C13" s="784" t="s">
        <v>631</v>
      </c>
      <c r="D13" s="787" t="s">
        <v>83</v>
      </c>
      <c r="E13" s="351" t="s">
        <v>191</v>
      </c>
      <c r="F13" s="352" t="s">
        <v>192</v>
      </c>
      <c r="G13" s="542">
        <v>142705</v>
      </c>
      <c r="H13" s="731">
        <v>183524</v>
      </c>
    </row>
    <row r="14" spans="3:8" ht="15.75" thickBot="1">
      <c r="C14" s="783" t="s">
        <v>632</v>
      </c>
      <c r="D14" s="787" t="s">
        <v>83</v>
      </c>
      <c r="E14" s="724">
        <v>-80749</v>
      </c>
      <c r="F14" s="725">
        <v>-142876</v>
      </c>
      <c r="G14" s="726">
        <v>-226827</v>
      </c>
      <c r="H14" s="732">
        <v>-259973</v>
      </c>
    </row>
    <row r="15" spans="3:8" ht="15.75" thickBot="1">
      <c r="C15" s="784" t="s">
        <v>633</v>
      </c>
      <c r="D15" s="787" t="s">
        <v>83</v>
      </c>
      <c r="E15" s="727">
        <v>-73919</v>
      </c>
      <c r="F15" s="728">
        <v>-118475</v>
      </c>
      <c r="G15" s="729">
        <v>-176091</v>
      </c>
      <c r="H15" s="634">
        <v>-192390</v>
      </c>
    </row>
    <row r="16" spans="3:8" ht="30.75" thickBot="1">
      <c r="C16" s="785" t="s">
        <v>634</v>
      </c>
      <c r="D16" s="787" t="s">
        <v>83</v>
      </c>
      <c r="E16" s="727">
        <v>-37948</v>
      </c>
      <c r="F16" s="728">
        <v>-64957</v>
      </c>
      <c r="G16" s="729">
        <v>-86660</v>
      </c>
      <c r="H16" s="634">
        <v>-91495</v>
      </c>
    </row>
    <row r="17" spans="3:11" ht="15.75" thickBot="1">
      <c r="C17" s="785" t="s">
        <v>635</v>
      </c>
      <c r="D17" s="787" t="s">
        <v>83</v>
      </c>
      <c r="E17" s="727">
        <v>-6415</v>
      </c>
      <c r="F17" s="728">
        <v>-10801</v>
      </c>
      <c r="G17" s="729">
        <v>-17829</v>
      </c>
      <c r="H17" s="634">
        <v>-18666</v>
      </c>
    </row>
    <row r="18" spans="3:11" ht="15.75" thickBot="1">
      <c r="C18" s="784" t="s">
        <v>636</v>
      </c>
      <c r="D18" s="787" t="s">
        <v>83</v>
      </c>
      <c r="E18" s="727">
        <v>-6830</v>
      </c>
      <c r="F18" s="728">
        <v>-24401</v>
      </c>
      <c r="G18" s="729">
        <v>-50736</v>
      </c>
      <c r="H18" s="634">
        <v>-67583</v>
      </c>
    </row>
    <row r="19" spans="3:11" ht="15.75" thickBot="1">
      <c r="C19" s="783" t="s">
        <v>637</v>
      </c>
      <c r="D19" s="787" t="s">
        <v>83</v>
      </c>
      <c r="E19" s="354" t="s">
        <v>198</v>
      </c>
      <c r="F19" s="355" t="s">
        <v>199</v>
      </c>
      <c r="G19" s="541">
        <v>194461</v>
      </c>
      <c r="H19" s="730">
        <v>240194</v>
      </c>
    </row>
    <row r="20" spans="3:11">
      <c r="C20" s="358"/>
      <c r="D20" s="359"/>
      <c r="E20" s="456"/>
      <c r="F20" s="457"/>
      <c r="G20" s="458"/>
    </row>
    <row r="21" spans="3:11">
      <c r="C21" s="358"/>
      <c r="D21" s="359"/>
      <c r="E21" s="111"/>
      <c r="F21" s="112"/>
      <c r="G21" s="112"/>
    </row>
    <row r="22" spans="3:11">
      <c r="C22" s="840" t="s">
        <v>638</v>
      </c>
      <c r="D22" s="840"/>
      <c r="E22" s="840"/>
      <c r="F22" s="840"/>
      <c r="G22" s="22"/>
    </row>
    <row r="23" spans="3:11">
      <c r="C23" s="244"/>
      <c r="D23" s="24" t="s">
        <v>464</v>
      </c>
      <c r="E23" s="25">
        <v>2023</v>
      </c>
      <c r="F23" s="25" t="s">
        <v>310</v>
      </c>
      <c r="G23" s="25" t="s">
        <v>365</v>
      </c>
    </row>
    <row r="24" spans="3:11" ht="15.75" thickBot="1">
      <c r="C24" s="783" t="s">
        <v>629</v>
      </c>
      <c r="D24" s="786" t="s">
        <v>83</v>
      </c>
      <c r="E24" s="484">
        <v>283348</v>
      </c>
      <c r="F24" s="484">
        <v>438030</v>
      </c>
      <c r="G24" s="484">
        <v>541550</v>
      </c>
    </row>
    <row r="25" spans="3:11" ht="15.75" thickBot="1">
      <c r="C25" s="784" t="s">
        <v>630</v>
      </c>
      <c r="D25" s="787" t="s">
        <v>83</v>
      </c>
      <c r="E25" s="485">
        <v>214476</v>
      </c>
      <c r="F25" s="485">
        <v>301790</v>
      </c>
      <c r="G25" s="485">
        <v>336259</v>
      </c>
    </row>
    <row r="26" spans="3:11" ht="15.75" thickBot="1">
      <c r="C26" s="784" t="s">
        <v>631</v>
      </c>
      <c r="D26" s="787" t="s">
        <v>83</v>
      </c>
      <c r="E26" s="485">
        <v>68872</v>
      </c>
      <c r="F26" s="485">
        <v>136240</v>
      </c>
      <c r="G26" s="485">
        <v>205291</v>
      </c>
    </row>
    <row r="27" spans="3:11" ht="15.75" thickBot="1">
      <c r="C27" s="783" t="s">
        <v>632</v>
      </c>
      <c r="D27" s="787" t="s">
        <v>83</v>
      </c>
      <c r="E27" s="484">
        <v>-148102</v>
      </c>
      <c r="F27" s="484">
        <v>-235611</v>
      </c>
      <c r="G27" s="484">
        <v>-273225</v>
      </c>
    </row>
    <row r="28" spans="3:11" ht="15.75" thickBot="1">
      <c r="C28" s="784" t="s">
        <v>633</v>
      </c>
      <c r="D28" s="787" t="s">
        <v>83</v>
      </c>
      <c r="E28" s="485">
        <v>-123091</v>
      </c>
      <c r="F28" s="485">
        <v>-183230</v>
      </c>
      <c r="G28" s="485">
        <v>-202494</v>
      </c>
      <c r="K28" s="666"/>
    </row>
    <row r="29" spans="3:11" ht="30.75" thickBot="1">
      <c r="C29" s="785" t="s">
        <v>634</v>
      </c>
      <c r="D29" s="787" t="s">
        <v>83</v>
      </c>
      <c r="E29" s="485">
        <v>-67370</v>
      </c>
      <c r="F29" s="485">
        <v>-98817</v>
      </c>
      <c r="G29" s="485">
        <v>-104516</v>
      </c>
      <c r="K29" s="666"/>
    </row>
    <row r="30" spans="3:11" ht="15.75" thickBot="1">
      <c r="C30" s="785" t="s">
        <v>635</v>
      </c>
      <c r="D30" s="787" t="s">
        <v>83</v>
      </c>
      <c r="E30" s="485">
        <v>-11748</v>
      </c>
      <c r="F30" s="485">
        <v>-19961</v>
      </c>
      <c r="G30" s="485">
        <v>-21360</v>
      </c>
      <c r="K30" s="666"/>
    </row>
    <row r="31" spans="3:11" ht="15.75" thickBot="1">
      <c r="C31" s="784" t="s">
        <v>636</v>
      </c>
      <c r="D31" s="787" t="s">
        <v>83</v>
      </c>
      <c r="E31" s="485">
        <v>-25011</v>
      </c>
      <c r="F31" s="485">
        <v>-52381</v>
      </c>
      <c r="G31" s="721">
        <v>-70731</v>
      </c>
      <c r="K31" s="666"/>
    </row>
    <row r="32" spans="3:11" ht="15.75" thickBot="1">
      <c r="C32" s="783" t="s">
        <v>637</v>
      </c>
      <c r="D32" s="787" t="s">
        <v>83</v>
      </c>
      <c r="E32" s="484">
        <v>135246</v>
      </c>
      <c r="F32" s="484">
        <v>202419</v>
      </c>
      <c r="G32" s="484">
        <v>268325</v>
      </c>
    </row>
    <row r="33" spans="2:10" s="5" customFormat="1">
      <c r="B33" s="2"/>
      <c r="C33" s="358"/>
      <c r="D33" s="359"/>
      <c r="E33" s="111"/>
      <c r="F33" s="112"/>
      <c r="H33" s="2"/>
      <c r="I33" s="2"/>
      <c r="J33" s="2"/>
    </row>
    <row r="34" spans="2:10" s="5" customFormat="1">
      <c r="B34" s="2"/>
      <c r="C34" s="773"/>
      <c r="D34" s="34"/>
      <c r="E34" s="773"/>
      <c r="F34" s="774"/>
    </row>
    <row r="35" spans="2:10" s="5" customFormat="1">
      <c r="B35" s="2"/>
      <c r="C35" s="840" t="s">
        <v>639</v>
      </c>
      <c r="D35" s="840"/>
      <c r="E35" s="840"/>
      <c r="F35" s="840"/>
      <c r="G35" s="22"/>
      <c r="H35" s="22"/>
    </row>
    <row r="36" spans="2:10" s="5" customFormat="1">
      <c r="B36" s="2"/>
      <c r="C36" s="361"/>
      <c r="D36" s="24" t="s">
        <v>464</v>
      </c>
      <c r="E36" s="25">
        <v>2022</v>
      </c>
      <c r="F36" s="25">
        <v>2023</v>
      </c>
      <c r="G36" s="25" t="s">
        <v>310</v>
      </c>
      <c r="H36" s="25" t="s">
        <v>365</v>
      </c>
    </row>
    <row r="37" spans="2:10" s="5" customFormat="1">
      <c r="B37" s="2"/>
      <c r="C37" s="775" t="s">
        <v>640</v>
      </c>
      <c r="D37" s="786" t="s">
        <v>83</v>
      </c>
      <c r="E37" s="776">
        <v>0</v>
      </c>
      <c r="F37" s="776">
        <v>0</v>
      </c>
      <c r="G37" s="776">
        <v>0</v>
      </c>
      <c r="H37" s="776">
        <v>0</v>
      </c>
    </row>
    <row r="38" spans="2:10" s="5" customFormat="1">
      <c r="B38" s="2"/>
      <c r="C38" s="773"/>
      <c r="D38" s="359"/>
      <c r="E38" s="777"/>
      <c r="F38" s="777"/>
    </row>
    <row r="39" spans="2:10" s="5" customFormat="1">
      <c r="B39" s="2"/>
      <c r="C39" s="773"/>
      <c r="D39" s="359"/>
      <c r="E39" s="777"/>
      <c r="F39" s="777"/>
    </row>
    <row r="40" spans="2:10" s="5" customFormat="1">
      <c r="B40" s="2"/>
      <c r="C40" s="840" t="s">
        <v>641</v>
      </c>
      <c r="D40" s="840"/>
      <c r="E40" s="840"/>
      <c r="F40" s="840"/>
      <c r="G40" s="22"/>
      <c r="H40" s="22"/>
    </row>
    <row r="41" spans="2:10" s="5" customFormat="1">
      <c r="B41" s="2"/>
      <c r="C41" s="364"/>
      <c r="D41" s="24" t="s">
        <v>464</v>
      </c>
      <c r="E41" s="25">
        <v>2022</v>
      </c>
      <c r="F41" s="25">
        <v>2023</v>
      </c>
      <c r="G41" s="25" t="s">
        <v>310</v>
      </c>
      <c r="H41" s="25" t="s">
        <v>365</v>
      </c>
    </row>
    <row r="42" spans="2:10" s="5" customFormat="1">
      <c r="B42" s="2"/>
      <c r="C42" s="775" t="s">
        <v>640</v>
      </c>
      <c r="D42" s="786" t="s">
        <v>83</v>
      </c>
      <c r="E42" s="365">
        <v>0</v>
      </c>
      <c r="F42" s="365">
        <v>0</v>
      </c>
      <c r="G42" s="776">
        <v>0</v>
      </c>
      <c r="H42" s="776">
        <v>0</v>
      </c>
    </row>
    <row r="43" spans="2:10" s="5" customFormat="1">
      <c r="B43" s="2"/>
      <c r="C43" s="366"/>
      <c r="D43" s="359"/>
      <c r="E43" s="777"/>
      <c r="F43" s="777"/>
    </row>
    <row r="44" spans="2:10" s="5" customFormat="1">
      <c r="B44" s="2"/>
      <c r="C44" s="366"/>
      <c r="D44" s="359"/>
      <c r="E44" s="777"/>
      <c r="F44" s="777"/>
    </row>
    <row r="45" spans="2:10" s="5" customFormat="1">
      <c r="B45" s="2"/>
      <c r="C45" s="104" t="s">
        <v>642</v>
      </c>
      <c r="D45" s="104"/>
      <c r="E45" s="104"/>
      <c r="F45" s="104"/>
      <c r="G45" s="22"/>
      <c r="H45" s="22"/>
    </row>
    <row r="46" spans="2:10" s="5" customFormat="1">
      <c r="B46" s="2"/>
      <c r="C46" s="244"/>
      <c r="D46" s="24" t="s">
        <v>464</v>
      </c>
      <c r="E46" s="25">
        <v>2022</v>
      </c>
      <c r="F46" s="25">
        <v>2023</v>
      </c>
      <c r="G46" s="25" t="s">
        <v>310</v>
      </c>
      <c r="H46" s="25" t="s">
        <v>365</v>
      </c>
    </row>
    <row r="47" spans="2:10" s="5" customFormat="1">
      <c r="B47" s="2"/>
      <c r="C47" s="778" t="s">
        <v>496</v>
      </c>
      <c r="D47" s="787" t="s">
        <v>83</v>
      </c>
      <c r="E47" s="365">
        <v>917</v>
      </c>
      <c r="F47" s="779">
        <v>690</v>
      </c>
      <c r="G47" s="780">
        <v>6660</v>
      </c>
      <c r="H47" s="781">
        <v>2802</v>
      </c>
    </row>
    <row r="48" spans="2:10" s="5" customFormat="1">
      <c r="B48" s="2"/>
      <c r="C48" s="483" t="s">
        <v>643</v>
      </c>
      <c r="D48" s="359"/>
      <c r="E48" s="280"/>
      <c r="F48" s="782"/>
      <c r="G48" s="782"/>
    </row>
    <row r="49" spans="2:7" s="5" customFormat="1">
      <c r="B49" s="2"/>
      <c r="C49" s="56"/>
      <c r="D49" s="359"/>
      <c r="E49" s="280"/>
      <c r="F49" s="782"/>
      <c r="G49" s="782"/>
    </row>
    <row r="50" spans="2:7" s="5" customFormat="1">
      <c r="B50" s="2"/>
    </row>
    <row r="51" spans="2:7" s="5" customFormat="1">
      <c r="C51" s="2"/>
      <c r="D51" s="2"/>
      <c r="E51" s="2"/>
      <c r="F51" s="2"/>
    </row>
    <row r="52" spans="2:7" s="5" customFormat="1">
      <c r="C52" s="2"/>
      <c r="D52" s="2"/>
      <c r="E52" s="2"/>
      <c r="F52" s="2"/>
    </row>
    <row r="53" spans="2:7" s="5" customFormat="1">
      <c r="C53" s="2"/>
      <c r="D53" s="2"/>
      <c r="E53" s="2"/>
      <c r="F53" s="2"/>
    </row>
    <row r="54" spans="2:7" s="5" customFormat="1">
      <c r="C54" s="2"/>
      <c r="D54" s="2"/>
      <c r="E54" s="2"/>
      <c r="F54" s="2"/>
    </row>
    <row r="55" spans="2:7">
      <c r="C55" s="2"/>
      <c r="D55" s="2"/>
      <c r="E55" s="2"/>
      <c r="F55" s="2"/>
      <c r="G55" s="2"/>
    </row>
    <row r="56" spans="2:7">
      <c r="C56" s="2"/>
      <c r="D56" s="2"/>
      <c r="E56" s="2"/>
      <c r="F56" s="2"/>
      <c r="G56" s="2"/>
    </row>
    <row r="57" spans="2:7">
      <c r="C57" s="2"/>
      <c r="D57" s="2"/>
      <c r="E57" s="2"/>
      <c r="F57" s="2"/>
      <c r="G57" s="2"/>
    </row>
    <row r="58" spans="2:7">
      <c r="C58" s="2"/>
      <c r="D58" s="2"/>
      <c r="E58" s="2"/>
      <c r="F58" s="2"/>
      <c r="G58" s="2"/>
    </row>
    <row r="59" spans="2:7">
      <c r="C59" s="2"/>
      <c r="D59" s="2"/>
      <c r="E59" s="2"/>
      <c r="F59" s="2"/>
      <c r="G59" s="2"/>
    </row>
    <row r="60" spans="2:7">
      <c r="C60" s="2"/>
      <c r="D60" s="2"/>
      <c r="E60" s="2"/>
      <c r="F60" s="2"/>
      <c r="G60" s="2"/>
    </row>
    <row r="61" spans="2:7">
      <c r="C61" s="2"/>
      <c r="D61" s="2"/>
      <c r="E61" s="2"/>
      <c r="F61" s="2"/>
      <c r="G61" s="2"/>
    </row>
    <row r="62" spans="2:7">
      <c r="C62" s="2"/>
      <c r="D62" s="2"/>
      <c r="E62" s="2"/>
      <c r="F62" s="2"/>
      <c r="G62" s="2"/>
    </row>
    <row r="63" spans="2:7">
      <c r="C63" s="2"/>
      <c r="D63" s="2"/>
      <c r="E63" s="2"/>
      <c r="F63" s="2"/>
      <c r="G63" s="2"/>
    </row>
    <row r="64" spans="2:7">
      <c r="C64" s="2"/>
      <c r="D64" s="2"/>
      <c r="E64" s="2"/>
      <c r="F64" s="2"/>
      <c r="G64" s="2"/>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pans="3:7">
      <c r="C129" s="2"/>
      <c r="D129" s="2"/>
      <c r="E129" s="2"/>
      <c r="F129" s="2"/>
      <c r="G129" s="2"/>
    </row>
    <row r="130" spans="3:7">
      <c r="C130" s="2"/>
      <c r="D130" s="2"/>
      <c r="E130" s="2"/>
      <c r="F130" s="2"/>
      <c r="G130" s="2"/>
    </row>
    <row r="131" spans="3:7">
      <c r="C131" s="2"/>
      <c r="D131" s="2"/>
      <c r="E131" s="2"/>
      <c r="F131" s="2"/>
      <c r="G131" s="2"/>
    </row>
    <row r="132" spans="3:7">
      <c r="G132" s="2"/>
    </row>
    <row r="133" spans="3:7">
      <c r="G133" s="2"/>
    </row>
    <row r="134" spans="3:7">
      <c r="G134" s="2"/>
    </row>
    <row r="135" spans="3:7">
      <c r="G135" s="2"/>
    </row>
    <row r="136" spans="3:7">
      <c r="G136" s="2"/>
    </row>
  </sheetData>
  <sheetProtection algorithmName="SHA-512" hashValue="CZzyjM469Ih43rbLOjPNKSwSlcKJS4dwVlIrDBFXCWIIgqMgPcrKOguVRvlyFGKzEKozj9s89CtXK5Su4pzWHw==" saltValue="4eBklwx+Vf4punj8kEICDA==" spinCount="100000" sheet="1" selectLockedCells="1" selectUnlockedCells="1"/>
  <mergeCells count="4">
    <mergeCell ref="C9:F9"/>
    <mergeCell ref="C35:F35"/>
    <mergeCell ref="C40:F40"/>
    <mergeCell ref="C22:F2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1908B-7D5D-446E-9504-DEAA2DD8E04C}">
  <sheetPr>
    <tabColor rgb="FF92D050"/>
  </sheetPr>
  <dimension ref="B1:M109"/>
  <sheetViews>
    <sheetView showGridLines="0" zoomScaleNormal="100" workbookViewId="0">
      <selection activeCell="C4" sqref="C4"/>
    </sheetView>
  </sheetViews>
  <sheetFormatPr defaultColWidth="8.7109375" defaultRowHeight="15"/>
  <cols>
    <col min="1" max="1" width="8.7109375" style="2"/>
    <col min="2" max="2" width="3.7109375" style="2" customWidth="1"/>
    <col min="3" max="3" width="75.7109375" style="17" customWidth="1"/>
    <col min="4" max="4" width="16.28515625" style="7" customWidth="1"/>
    <col min="5" max="6" width="20.28515625" style="5" customWidth="1"/>
    <col min="7" max="8" width="16.28515625" style="5" customWidth="1"/>
    <col min="9" max="9" width="20.28515625" style="5" customWidth="1"/>
    <col min="10" max="12" width="16.85546875" style="2" customWidth="1"/>
    <col min="13" max="13" width="14" style="2" customWidth="1"/>
    <col min="14" max="16384" width="8.7109375" style="2"/>
  </cols>
  <sheetData>
    <row r="1" spans="2:13">
      <c r="C1" s="8"/>
      <c r="D1" s="4"/>
      <c r="E1" s="3"/>
      <c r="F1" s="3"/>
    </row>
    <row r="2" spans="2:13">
      <c r="C2" s="8"/>
      <c r="D2" s="4"/>
      <c r="E2" s="3"/>
      <c r="F2" s="3"/>
    </row>
    <row r="3" spans="2:13">
      <c r="C3" s="8"/>
      <c r="D3" s="4"/>
      <c r="E3" s="3"/>
      <c r="F3" s="3"/>
    </row>
    <row r="4" spans="2:13">
      <c r="C4" s="8"/>
      <c r="D4" s="4"/>
      <c r="E4" s="3"/>
      <c r="F4" s="3"/>
    </row>
    <row r="5" spans="2:13">
      <c r="C5" s="8"/>
      <c r="D5" s="4"/>
      <c r="E5" s="3"/>
      <c r="F5" s="3"/>
    </row>
    <row r="6" spans="2:13">
      <c r="C6" s="2"/>
      <c r="D6" s="9"/>
      <c r="E6" s="6"/>
      <c r="F6" s="6"/>
    </row>
    <row r="7" spans="2:13" ht="18.75">
      <c r="B7" s="134"/>
      <c r="C7" s="140" t="s">
        <v>778</v>
      </c>
      <c r="D7" s="132"/>
      <c r="E7" s="133"/>
      <c r="F7" s="133"/>
      <c r="G7" s="2"/>
      <c r="H7" s="2"/>
      <c r="I7" s="2"/>
    </row>
    <row r="8" spans="2:13">
      <c r="B8" s="134"/>
      <c r="C8" s="141"/>
      <c r="D8" s="142"/>
      <c r="E8" s="143"/>
      <c r="F8" s="143"/>
      <c r="G8" s="2"/>
      <c r="H8" s="2"/>
      <c r="I8" s="2"/>
    </row>
    <row r="9" spans="2:13">
      <c r="B9" s="134"/>
      <c r="C9" s="224" t="s">
        <v>779</v>
      </c>
      <c r="D9" s="224"/>
      <c r="E9" s="224"/>
      <c r="F9" s="224"/>
      <c r="G9" s="224"/>
      <c r="H9" s="224"/>
      <c r="I9" s="224"/>
      <c r="J9" s="224"/>
      <c r="K9" s="224"/>
      <c r="L9" s="224"/>
      <c r="M9" s="224"/>
    </row>
    <row r="10" spans="2:13">
      <c r="B10" s="134"/>
      <c r="C10" s="368"/>
      <c r="D10" s="149" t="s">
        <v>464</v>
      </c>
      <c r="E10" s="150">
        <v>2022</v>
      </c>
      <c r="F10" s="150">
        <v>2023</v>
      </c>
      <c r="G10" s="150" t="s">
        <v>310</v>
      </c>
      <c r="H10" s="150" t="s">
        <v>365</v>
      </c>
      <c r="I10" s="149" t="s">
        <v>464</v>
      </c>
      <c r="J10" s="150">
        <v>2022</v>
      </c>
      <c r="K10" s="150">
        <v>2023</v>
      </c>
      <c r="L10" s="150" t="s">
        <v>310</v>
      </c>
      <c r="M10" s="150" t="s">
        <v>365</v>
      </c>
    </row>
    <row r="11" spans="2:13">
      <c r="B11" s="134"/>
      <c r="C11" s="370" t="s">
        <v>780</v>
      </c>
      <c r="D11" s="371" t="s">
        <v>781</v>
      </c>
      <c r="E11" s="372" t="s">
        <v>207</v>
      </c>
      <c r="F11" s="373" t="s">
        <v>208</v>
      </c>
      <c r="G11" s="373">
        <v>6188.7889999999998</v>
      </c>
      <c r="H11" s="733">
        <v>7024</v>
      </c>
      <c r="I11" s="371" t="s">
        <v>209</v>
      </c>
      <c r="J11" s="374">
        <v>19830</v>
      </c>
      <c r="K11" s="375">
        <v>22497</v>
      </c>
      <c r="L11" s="375">
        <v>22280</v>
      </c>
      <c r="M11" s="375">
        <v>25286.5</v>
      </c>
    </row>
    <row r="12" spans="2:13">
      <c r="B12" s="134"/>
      <c r="C12" s="376" t="s">
        <v>782</v>
      </c>
      <c r="D12" s="377" t="s">
        <v>2</v>
      </c>
      <c r="E12" s="372" t="s">
        <v>210</v>
      </c>
      <c r="F12" s="373" t="s">
        <v>211</v>
      </c>
      <c r="G12" s="373">
        <v>5245.7550000000001</v>
      </c>
      <c r="H12" s="733">
        <v>3555.8430000000003</v>
      </c>
      <c r="I12" s="371" t="s">
        <v>209</v>
      </c>
      <c r="J12" s="378">
        <v>24457</v>
      </c>
      <c r="K12" s="379">
        <v>24313</v>
      </c>
      <c r="L12" s="379">
        <v>21964</v>
      </c>
      <c r="M12" s="379">
        <v>14888.314641000003</v>
      </c>
    </row>
    <row r="13" spans="2:13">
      <c r="B13" s="134"/>
      <c r="C13" s="376" t="s">
        <v>212</v>
      </c>
      <c r="D13" s="377" t="s">
        <v>213</v>
      </c>
      <c r="E13" s="372" t="s">
        <v>214</v>
      </c>
      <c r="F13" s="373" t="s">
        <v>215</v>
      </c>
      <c r="G13" s="373">
        <v>154336</v>
      </c>
      <c r="H13" s="733">
        <v>182083.87999999992</v>
      </c>
      <c r="I13" s="371" t="s">
        <v>209</v>
      </c>
      <c r="J13" s="380">
        <v>2918</v>
      </c>
      <c r="K13" s="380">
        <v>4592</v>
      </c>
      <c r="L13" s="380">
        <v>5059</v>
      </c>
      <c r="M13" s="380">
        <v>5969.0737541599974</v>
      </c>
    </row>
    <row r="14" spans="2:13">
      <c r="B14" s="134"/>
      <c r="C14" s="376" t="s">
        <v>783</v>
      </c>
      <c r="D14" s="377" t="s">
        <v>213</v>
      </c>
      <c r="E14" s="381">
        <v>450</v>
      </c>
      <c r="F14" s="373" t="s">
        <v>152</v>
      </c>
      <c r="G14" s="373">
        <v>4030</v>
      </c>
      <c r="H14" s="733">
        <v>7067</v>
      </c>
      <c r="I14" s="371" t="s">
        <v>209</v>
      </c>
      <c r="J14" s="380">
        <v>16</v>
      </c>
      <c r="K14" s="380">
        <v>84</v>
      </c>
      <c r="L14" s="380">
        <v>147</v>
      </c>
      <c r="M14" s="380">
        <v>277</v>
      </c>
    </row>
    <row r="15" spans="2:13">
      <c r="B15" s="134"/>
      <c r="C15" s="382" t="s">
        <v>784</v>
      </c>
      <c r="D15" s="115" t="s">
        <v>54</v>
      </c>
      <c r="E15" s="115" t="s">
        <v>54</v>
      </c>
      <c r="F15" s="115" t="s">
        <v>54</v>
      </c>
      <c r="G15" s="115" t="s">
        <v>54</v>
      </c>
      <c r="H15" s="13"/>
      <c r="I15" s="383" t="s">
        <v>209</v>
      </c>
      <c r="J15" s="384">
        <v>47222</v>
      </c>
      <c r="K15" s="384">
        <v>51487</v>
      </c>
      <c r="L15" s="384">
        <f>SUM(L11:L14)</f>
        <v>49450</v>
      </c>
      <c r="M15" s="384">
        <f>SUM(M11:M14)</f>
        <v>46420.88839516</v>
      </c>
    </row>
    <row r="16" spans="2:13">
      <c r="B16" s="134"/>
      <c r="C16" s="483" t="s">
        <v>785</v>
      </c>
      <c r="D16" s="386"/>
      <c r="E16" s="387"/>
      <c r="F16" s="387"/>
      <c r="G16" s="386"/>
      <c r="H16" s="386"/>
      <c r="I16" s="387"/>
      <c r="J16" s="387"/>
      <c r="K16" s="387"/>
      <c r="L16" s="387"/>
      <c r="M16" s="32"/>
    </row>
    <row r="17" spans="2:9">
      <c r="B17" s="134"/>
      <c r="C17" s="385"/>
      <c r="D17" s="386"/>
      <c r="E17" s="387"/>
      <c r="F17" s="387"/>
      <c r="G17" s="2"/>
      <c r="H17" s="2"/>
      <c r="I17" s="2"/>
    </row>
    <row r="18" spans="2:9">
      <c r="B18" s="134"/>
      <c r="C18" s="388"/>
      <c r="D18" s="386"/>
      <c r="E18" s="387"/>
      <c r="F18" s="387"/>
      <c r="G18" s="2"/>
      <c r="H18" s="2"/>
      <c r="I18" s="2"/>
    </row>
    <row r="19" spans="2:9">
      <c r="B19" s="134"/>
      <c r="C19" s="894" t="s">
        <v>780</v>
      </c>
      <c r="D19" s="894"/>
      <c r="E19" s="894"/>
      <c r="F19" s="894"/>
      <c r="G19" s="894"/>
      <c r="H19" s="567"/>
      <c r="I19" s="2"/>
    </row>
    <row r="20" spans="2:9">
      <c r="B20" s="134"/>
      <c r="C20" s="368"/>
      <c r="D20" s="149" t="s">
        <v>464</v>
      </c>
      <c r="E20" s="150">
        <v>2022</v>
      </c>
      <c r="F20" s="150">
        <v>2023</v>
      </c>
      <c r="G20" s="150" t="s">
        <v>310</v>
      </c>
      <c r="H20" s="150" t="s">
        <v>365</v>
      </c>
      <c r="I20" s="2"/>
    </row>
    <row r="21" spans="2:9">
      <c r="B21" s="134"/>
      <c r="C21" s="370" t="s">
        <v>786</v>
      </c>
      <c r="D21" s="371" t="s">
        <v>781</v>
      </c>
      <c r="E21" s="372" t="s">
        <v>207</v>
      </c>
      <c r="F21" s="373" t="s">
        <v>208</v>
      </c>
      <c r="G21" s="733">
        <v>6188.7889999999998</v>
      </c>
      <c r="H21" s="733">
        <v>7024</v>
      </c>
      <c r="I21" s="2"/>
    </row>
    <row r="22" spans="2:9" s="5" customFormat="1">
      <c r="B22" s="134"/>
      <c r="C22" s="534" t="s">
        <v>787</v>
      </c>
      <c r="D22" s="371" t="s">
        <v>781</v>
      </c>
      <c r="E22" s="381">
        <v>0</v>
      </c>
      <c r="F22" s="381">
        <v>0</v>
      </c>
      <c r="G22" s="733">
        <v>1000</v>
      </c>
      <c r="H22" s="733">
        <v>2200</v>
      </c>
    </row>
    <row r="23" spans="2:9" s="5" customFormat="1">
      <c r="B23" s="134"/>
      <c r="C23" s="483" t="s">
        <v>785</v>
      </c>
      <c r="D23" s="390"/>
      <c r="E23" s="388"/>
      <c r="F23" s="388"/>
      <c r="G23" s="388"/>
      <c r="H23" s="388"/>
      <c r="I23" s="69"/>
    </row>
    <row r="24" spans="2:9" s="5" customFormat="1">
      <c r="B24" s="134"/>
      <c r="C24" s="385"/>
      <c r="D24" s="390"/>
      <c r="E24" s="388"/>
      <c r="F24" s="388"/>
    </row>
    <row r="25" spans="2:9" s="5" customFormat="1">
      <c r="B25" s="134"/>
      <c r="C25" s="388"/>
      <c r="D25" s="390"/>
      <c r="E25" s="388"/>
      <c r="F25" s="388"/>
    </row>
    <row r="26" spans="2:9" s="5" customFormat="1">
      <c r="B26" s="134"/>
      <c r="C26" s="895" t="s">
        <v>782</v>
      </c>
      <c r="D26" s="895"/>
      <c r="E26" s="895"/>
      <c r="F26" s="895"/>
      <c r="G26" s="22"/>
      <c r="H26" s="22"/>
    </row>
    <row r="27" spans="2:9" s="5" customFormat="1">
      <c r="B27" s="134"/>
      <c r="C27" s="148"/>
      <c r="D27" s="149" t="s">
        <v>464</v>
      </c>
      <c r="E27" s="150">
        <v>2022</v>
      </c>
      <c r="F27" s="150">
        <v>2023</v>
      </c>
      <c r="G27" s="25" t="s">
        <v>310</v>
      </c>
      <c r="H27" s="25" t="s">
        <v>365</v>
      </c>
    </row>
    <row r="28" spans="2:9" s="5" customFormat="1">
      <c r="B28" s="134"/>
      <c r="C28" s="370" t="s">
        <v>786</v>
      </c>
      <c r="D28" s="371" t="s">
        <v>2</v>
      </c>
      <c r="E28" s="381" t="s">
        <v>210</v>
      </c>
      <c r="F28" s="381" t="s">
        <v>211</v>
      </c>
      <c r="G28" s="733">
        <v>5245.7550000000001</v>
      </c>
      <c r="H28" s="733">
        <v>3555.8</v>
      </c>
    </row>
    <row r="29" spans="2:9" s="5" customFormat="1">
      <c r="B29" s="134"/>
      <c r="C29" s="483" t="s">
        <v>785</v>
      </c>
      <c r="D29" s="390"/>
      <c r="E29" s="388"/>
      <c r="F29" s="388"/>
      <c r="G29" s="388"/>
      <c r="H29" s="388"/>
      <c r="I29" s="69"/>
    </row>
    <row r="30" spans="2:9" s="5" customFormat="1">
      <c r="B30" s="134"/>
      <c r="C30" s="385"/>
      <c r="D30" s="390"/>
      <c r="E30" s="388"/>
      <c r="F30" s="388"/>
      <c r="G30" s="69"/>
      <c r="H30" s="69"/>
      <c r="I30" s="69"/>
    </row>
    <row r="31" spans="2:9" s="5" customFormat="1">
      <c r="B31" s="134"/>
      <c r="C31" s="388"/>
      <c r="D31" s="390"/>
      <c r="E31" s="388"/>
      <c r="F31" s="388"/>
      <c r="G31" s="69"/>
      <c r="H31" s="69"/>
      <c r="I31" s="69"/>
    </row>
    <row r="32" spans="2:9" s="5" customFormat="1">
      <c r="B32" s="134"/>
      <c r="C32" s="895" t="s">
        <v>8</v>
      </c>
      <c r="D32" s="895"/>
      <c r="E32" s="895"/>
      <c r="F32" s="895"/>
      <c r="G32" s="22"/>
      <c r="H32" s="22"/>
    </row>
    <row r="33" spans="2:9" s="5" customFormat="1">
      <c r="B33" s="134"/>
      <c r="C33" s="391"/>
      <c r="D33" s="149" t="s">
        <v>464</v>
      </c>
      <c r="E33" s="150">
        <v>2022</v>
      </c>
      <c r="F33" s="150">
        <v>2023</v>
      </c>
      <c r="G33" s="25" t="s">
        <v>310</v>
      </c>
      <c r="H33" s="25" t="s">
        <v>365</v>
      </c>
    </row>
    <row r="34" spans="2:9" s="5" customFormat="1">
      <c r="B34" s="134"/>
      <c r="C34" s="370" t="s">
        <v>212</v>
      </c>
      <c r="D34" s="371" t="s">
        <v>213</v>
      </c>
      <c r="E34" s="381" t="s">
        <v>214</v>
      </c>
      <c r="F34" s="381" t="s">
        <v>215</v>
      </c>
      <c r="G34" s="733">
        <v>154336</v>
      </c>
      <c r="H34" s="733">
        <v>182083.87999999992</v>
      </c>
    </row>
    <row r="35" spans="2:9" s="5" customFormat="1">
      <c r="B35" s="134"/>
      <c r="C35" s="370" t="s">
        <v>783</v>
      </c>
      <c r="D35" s="371" t="s">
        <v>213</v>
      </c>
      <c r="E35" s="381">
        <v>450</v>
      </c>
      <c r="F35" s="381" t="s">
        <v>152</v>
      </c>
      <c r="G35" s="733">
        <v>4030</v>
      </c>
      <c r="H35" s="733">
        <v>7067</v>
      </c>
    </row>
    <row r="36" spans="2:9" s="5" customFormat="1">
      <c r="B36" s="134"/>
      <c r="C36" s="483" t="s">
        <v>785</v>
      </c>
      <c r="D36" s="390"/>
      <c r="E36" s="388"/>
      <c r="F36" s="388"/>
      <c r="G36" s="388"/>
      <c r="H36" s="388"/>
      <c r="I36" s="69"/>
    </row>
    <row r="37" spans="2:9" s="5" customFormat="1">
      <c r="B37" s="134"/>
      <c r="C37" s="385"/>
      <c r="D37" s="390"/>
      <c r="E37" s="388"/>
      <c r="F37" s="388"/>
    </row>
    <row r="38" spans="2:9" s="5" customFormat="1">
      <c r="B38" s="134"/>
      <c r="C38" s="385"/>
      <c r="D38" s="390"/>
      <c r="E38" s="388"/>
      <c r="F38" s="388"/>
    </row>
    <row r="39" spans="2:9" s="5" customFormat="1">
      <c r="B39" s="134"/>
      <c r="C39" s="895" t="s">
        <v>788</v>
      </c>
      <c r="D39" s="895"/>
      <c r="E39" s="895"/>
      <c r="F39" s="895"/>
      <c r="G39" s="22"/>
      <c r="H39" s="22"/>
    </row>
    <row r="40" spans="2:9" s="5" customFormat="1">
      <c r="B40" s="134"/>
      <c r="C40" s="391"/>
      <c r="D40" s="149" t="s">
        <v>464</v>
      </c>
      <c r="E40" s="150">
        <v>2022</v>
      </c>
      <c r="F40" s="150">
        <v>2023</v>
      </c>
      <c r="G40" s="25" t="s">
        <v>310</v>
      </c>
      <c r="H40" s="25" t="s">
        <v>365</v>
      </c>
    </row>
    <row r="41" spans="2:9" s="5" customFormat="1">
      <c r="B41" s="134"/>
      <c r="C41" s="370" t="s">
        <v>789</v>
      </c>
      <c r="D41" s="394" t="s">
        <v>790</v>
      </c>
      <c r="E41" s="811" t="s">
        <v>223</v>
      </c>
      <c r="F41" s="811" t="s">
        <v>224</v>
      </c>
      <c r="G41" s="811">
        <v>158.18</v>
      </c>
      <c r="H41" s="811">
        <v>189.25</v>
      </c>
    </row>
    <row r="42" spans="2:9" s="5" customFormat="1">
      <c r="B42" s="134"/>
      <c r="C42" s="392" t="s">
        <v>791</v>
      </c>
      <c r="D42" s="389" t="s">
        <v>792</v>
      </c>
      <c r="E42" s="393" t="s">
        <v>226</v>
      </c>
      <c r="F42" s="395">
        <v>0.122</v>
      </c>
      <c r="G42" s="811">
        <v>0.13400000000000001</v>
      </c>
      <c r="H42" s="811">
        <v>9.6000000000000002E-2</v>
      </c>
    </row>
    <row r="43" spans="2:9" s="5" customFormat="1">
      <c r="B43" s="134"/>
      <c r="C43" s="523" t="s">
        <v>793</v>
      </c>
      <c r="D43" s="526"/>
      <c r="E43" s="527"/>
      <c r="F43" s="528"/>
      <c r="G43" s="528"/>
      <c r="H43" s="388"/>
      <c r="I43" s="69"/>
    </row>
    <row r="44" spans="2:9" s="5" customFormat="1">
      <c r="B44" s="134"/>
      <c r="C44" s="388"/>
      <c r="D44" s="390"/>
      <c r="E44" s="388"/>
      <c r="F44" s="388"/>
    </row>
    <row r="45" spans="2:9">
      <c r="B45" s="134"/>
      <c r="C45" s="388"/>
      <c r="D45" s="390"/>
      <c r="E45" s="388"/>
      <c r="F45" s="388"/>
      <c r="G45" s="2"/>
      <c r="H45" s="2"/>
      <c r="I45" s="2"/>
    </row>
    <row r="46" spans="2:9">
      <c r="B46" s="134"/>
      <c r="C46" s="388"/>
      <c r="D46" s="390"/>
      <c r="E46" s="388"/>
      <c r="F46" s="388"/>
      <c r="G46" s="2"/>
      <c r="H46" s="2"/>
      <c r="I46" s="2"/>
    </row>
    <row r="47" spans="2:9">
      <c r="C47" s="2"/>
      <c r="D47" s="2"/>
      <c r="E47" s="2"/>
      <c r="F47" s="2"/>
      <c r="G47" s="2"/>
      <c r="H47" s="2"/>
      <c r="I47" s="2"/>
    </row>
    <row r="48" spans="2:9">
      <c r="C48" s="2"/>
      <c r="D48" s="2"/>
      <c r="E48" s="2"/>
      <c r="F48" s="2"/>
      <c r="G48" s="2"/>
      <c r="H48" s="2"/>
      <c r="I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sheetData>
  <sheetProtection algorithmName="SHA-512" hashValue="qAMBir71UJr1rdDCFkNnlKjIRuEaQN+76uso4Ig1huxyv19AuW7yGlJxQ+cmxlEjR1SbBHJLmyUT6ddXdNjVhA==" saltValue="dDtdupW9sjF2C/vTODxAqw==" spinCount="100000" sheet="1" selectLockedCells="1" selectUnlockedCells="1"/>
  <mergeCells count="4">
    <mergeCell ref="C19:G19"/>
    <mergeCell ref="C26:F26"/>
    <mergeCell ref="C32:F32"/>
    <mergeCell ref="C39:F39"/>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0057-ED64-4405-AF13-4B2C061A5C3B}">
  <sheetPr>
    <tabColor rgb="FF92D050"/>
  </sheetPr>
  <dimension ref="C1:H124"/>
  <sheetViews>
    <sheetView showGridLines="0" zoomScale="90" zoomScaleNormal="90" workbookViewId="0">
      <selection activeCell="C4" sqref="C4"/>
    </sheetView>
  </sheetViews>
  <sheetFormatPr defaultColWidth="8.7109375" defaultRowHeight="15"/>
  <cols>
    <col min="1" max="1" width="8.7109375" style="2"/>
    <col min="2" max="2" width="3.7109375" style="2" customWidth="1"/>
    <col min="3" max="3" width="74.28515625" style="17" customWidth="1"/>
    <col min="4" max="4" width="15.7109375" style="7" customWidth="1"/>
    <col min="5" max="6" width="25.7109375" style="5" customWidth="1"/>
    <col min="7" max="7" width="21.7109375" style="5" customWidth="1"/>
    <col min="8" max="8" width="25.7109375" style="5" customWidth="1"/>
    <col min="9" max="16384" width="8.7109375" style="2"/>
  </cols>
  <sheetData>
    <row r="1" spans="3:8">
      <c r="C1" s="8"/>
      <c r="D1" s="4"/>
      <c r="E1" s="3"/>
      <c r="F1" s="3"/>
    </row>
    <row r="2" spans="3:8">
      <c r="C2" s="8"/>
      <c r="D2" s="4"/>
      <c r="E2" s="3"/>
      <c r="F2" s="3"/>
    </row>
    <row r="3" spans="3:8">
      <c r="C3" s="8"/>
      <c r="D3" s="4"/>
      <c r="E3" s="3"/>
      <c r="F3" s="3"/>
    </row>
    <row r="4" spans="3:8">
      <c r="C4" s="8"/>
      <c r="D4" s="4"/>
      <c r="E4" s="3"/>
      <c r="F4" s="3"/>
    </row>
    <row r="5" spans="3:8">
      <c r="C5" s="8"/>
      <c r="D5" s="4"/>
      <c r="E5" s="3"/>
      <c r="F5" s="3"/>
    </row>
    <row r="6" spans="3:8">
      <c r="C6" s="2"/>
      <c r="D6" s="9"/>
      <c r="E6" s="6"/>
      <c r="F6" s="6"/>
    </row>
    <row r="7" spans="3:8" ht="18.75">
      <c r="C7" s="10" t="s">
        <v>794</v>
      </c>
      <c r="G7" s="2"/>
      <c r="H7" s="2"/>
    </row>
    <row r="8" spans="3:8">
      <c r="C8" s="11"/>
      <c r="D8" s="12"/>
      <c r="E8" s="13"/>
      <c r="F8" s="13"/>
      <c r="G8" s="2"/>
      <c r="H8" s="2"/>
    </row>
    <row r="9" spans="3:8">
      <c r="C9" s="840" t="s">
        <v>795</v>
      </c>
      <c r="D9" s="840"/>
      <c r="E9" s="840"/>
      <c r="F9" s="840"/>
      <c r="G9" s="22"/>
      <c r="H9" s="22"/>
    </row>
    <row r="10" spans="3:8">
      <c r="C10" s="323"/>
      <c r="D10" s="24" t="s">
        <v>464</v>
      </c>
      <c r="E10" s="25">
        <v>2022</v>
      </c>
      <c r="F10" s="25">
        <v>2023</v>
      </c>
      <c r="G10" s="25" t="s">
        <v>310</v>
      </c>
      <c r="H10" s="25" t="s">
        <v>365</v>
      </c>
    </row>
    <row r="11" spans="3:8" ht="15.75" thickBot="1">
      <c r="C11" s="812" t="s">
        <v>796</v>
      </c>
      <c r="D11" s="396" t="s">
        <v>797</v>
      </c>
      <c r="E11" s="372" t="s">
        <v>232</v>
      </c>
      <c r="F11" s="397">
        <v>18.87</v>
      </c>
      <c r="G11" s="397">
        <v>14.39</v>
      </c>
      <c r="H11" s="480">
        <v>16.006139999999998</v>
      </c>
    </row>
    <row r="12" spans="3:8" ht="15.75" thickBot="1">
      <c r="C12" s="812" t="s">
        <v>798</v>
      </c>
      <c r="D12" s="398" t="s">
        <v>797</v>
      </c>
      <c r="E12" s="372" t="s">
        <v>232</v>
      </c>
      <c r="F12" s="480" t="s">
        <v>234</v>
      </c>
      <c r="G12" s="480">
        <v>14.39</v>
      </c>
      <c r="H12" s="480">
        <v>16.006139999999998</v>
      </c>
    </row>
    <row r="13" spans="3:8" ht="15.75" thickBot="1">
      <c r="C13" s="812" t="s">
        <v>799</v>
      </c>
      <c r="D13" s="398" t="s">
        <v>797</v>
      </c>
      <c r="E13" s="399" t="s">
        <v>236</v>
      </c>
      <c r="F13" s="397" t="s">
        <v>237</v>
      </c>
      <c r="G13" s="397">
        <v>14.31</v>
      </c>
      <c r="H13" s="480">
        <v>16.006139999999998</v>
      </c>
    </row>
    <row r="14" spans="3:8">
      <c r="C14" s="483" t="s">
        <v>800</v>
      </c>
      <c r="D14" s="401"/>
      <c r="E14" s="401"/>
      <c r="F14" s="401"/>
      <c r="G14" s="401"/>
      <c r="H14" s="2"/>
    </row>
    <row r="15" spans="3:8">
      <c r="C15" s="400"/>
      <c r="D15" s="401"/>
      <c r="E15" s="401"/>
      <c r="F15" s="401"/>
      <c r="G15" s="2"/>
      <c r="H15" s="2"/>
    </row>
    <row r="16" spans="3:8">
      <c r="C16" s="400"/>
      <c r="D16" s="401"/>
      <c r="E16" s="401"/>
      <c r="F16" s="401"/>
      <c r="G16" s="2"/>
      <c r="H16" s="2"/>
    </row>
    <row r="17" spans="3:8">
      <c r="C17" s="840" t="s">
        <v>801</v>
      </c>
      <c r="D17" s="840"/>
      <c r="E17" s="840"/>
      <c r="F17" s="840"/>
      <c r="G17" s="22"/>
      <c r="H17" s="22"/>
    </row>
    <row r="18" spans="3:8">
      <c r="C18" s="244"/>
      <c r="D18" s="24" t="s">
        <v>464</v>
      </c>
      <c r="E18" s="25">
        <v>2022</v>
      </c>
      <c r="F18" s="25">
        <v>2023</v>
      </c>
      <c r="G18" s="25" t="s">
        <v>310</v>
      </c>
      <c r="H18" s="25" t="s">
        <v>365</v>
      </c>
    </row>
    <row r="19" spans="3:8" ht="15.75" thickBot="1">
      <c r="C19" s="813" t="s">
        <v>802</v>
      </c>
      <c r="D19" s="402" t="s">
        <v>803</v>
      </c>
      <c r="E19" s="403">
        <v>13</v>
      </c>
      <c r="F19" s="404" t="s">
        <v>240</v>
      </c>
      <c r="G19" s="404">
        <v>103.3</v>
      </c>
      <c r="H19" s="404">
        <v>119.6</v>
      </c>
    </row>
    <row r="20" spans="3:8" ht="15.75" thickBot="1">
      <c r="C20" s="772" t="s">
        <v>804</v>
      </c>
      <c r="D20" s="405" t="s">
        <v>803</v>
      </c>
      <c r="E20" s="406">
        <v>13</v>
      </c>
      <c r="F20" s="407" t="s">
        <v>242</v>
      </c>
      <c r="G20" s="814">
        <v>103.25069999999999</v>
      </c>
      <c r="H20" s="814">
        <v>119.48</v>
      </c>
    </row>
    <row r="21" spans="3:8" s="5" customFormat="1" ht="15.75" thickBot="1">
      <c r="C21" s="772" t="s">
        <v>805</v>
      </c>
      <c r="D21" s="405" t="s">
        <v>803</v>
      </c>
      <c r="E21" s="408" t="s">
        <v>806</v>
      </c>
      <c r="F21" s="409" t="s">
        <v>244</v>
      </c>
      <c r="G21" s="612" t="s">
        <v>384</v>
      </c>
      <c r="H21" s="814">
        <v>0.11700000000000001</v>
      </c>
    </row>
    <row r="22" spans="3:8" s="5" customFormat="1" ht="15.75" thickBot="1">
      <c r="C22" s="813" t="s">
        <v>807</v>
      </c>
      <c r="D22" s="405" t="s">
        <v>803</v>
      </c>
      <c r="E22" s="408" t="s">
        <v>806</v>
      </c>
      <c r="F22" s="410" t="s">
        <v>240</v>
      </c>
      <c r="G22" s="404">
        <v>103.3</v>
      </c>
      <c r="H22" s="404">
        <v>119.6</v>
      </c>
    </row>
    <row r="23" spans="3:8" s="5" customFormat="1" ht="15.75" thickBot="1">
      <c r="C23" s="772" t="s">
        <v>804</v>
      </c>
      <c r="D23" s="405" t="s">
        <v>803</v>
      </c>
      <c r="E23" s="408" t="s">
        <v>806</v>
      </c>
      <c r="F23" s="409" t="s">
        <v>242</v>
      </c>
      <c r="G23" s="814">
        <v>103.25069999999999</v>
      </c>
      <c r="H23" s="814">
        <v>119.48</v>
      </c>
    </row>
    <row r="24" spans="3:8" s="5" customFormat="1" ht="15.75" thickBot="1">
      <c r="C24" s="812" t="s">
        <v>808</v>
      </c>
      <c r="D24" s="411" t="s">
        <v>803</v>
      </c>
      <c r="E24" s="408" t="s">
        <v>806</v>
      </c>
      <c r="F24" s="409" t="s">
        <v>244</v>
      </c>
      <c r="G24" s="814">
        <v>4.4999999999999998E-2</v>
      </c>
      <c r="H24" s="814">
        <v>0.11700000000000001</v>
      </c>
    </row>
    <row r="25" spans="3:8" s="5" customFormat="1">
      <c r="C25" s="483" t="s">
        <v>809</v>
      </c>
      <c r="D25" s="524"/>
      <c r="E25" s="335"/>
      <c r="F25" s="335"/>
      <c r="G25" s="335"/>
      <c r="H25" s="335"/>
    </row>
    <row r="26" spans="3:8" s="5" customFormat="1">
      <c r="C26" s="483" t="s">
        <v>810</v>
      </c>
      <c r="D26" s="335"/>
      <c r="E26" s="335"/>
      <c r="F26" s="335"/>
      <c r="G26" s="335"/>
      <c r="H26" s="335"/>
    </row>
    <row r="27" spans="3:8" s="5" customFormat="1">
      <c r="C27" s="815"/>
      <c r="D27" s="46"/>
      <c r="E27" s="335"/>
      <c r="F27" s="335"/>
      <c r="G27" s="335"/>
      <c r="H27" s="335"/>
    </row>
    <row r="28" spans="3:8" s="5" customFormat="1">
      <c r="C28" s="69"/>
      <c r="D28" s="69"/>
      <c r="E28" s="335"/>
      <c r="F28" s="335"/>
      <c r="G28" s="335"/>
      <c r="H28" s="335"/>
    </row>
    <row r="29" spans="3:8" s="5" customFormat="1">
      <c r="C29" s="69"/>
      <c r="D29" s="69"/>
      <c r="E29" s="335"/>
      <c r="F29" s="335"/>
      <c r="G29" s="335"/>
      <c r="H29" s="335"/>
    </row>
    <row r="30" spans="3:8" s="5" customFormat="1"/>
    <row r="31" spans="3:8" s="5" customFormat="1"/>
    <row r="32" spans="3:8" s="5" customFormat="1"/>
    <row r="33" s="5" customFormat="1"/>
    <row r="34" s="5" customFormat="1"/>
    <row r="35" s="5" customFormat="1"/>
    <row r="36" s="5" customFormat="1"/>
    <row r="37" s="5" customFormat="1"/>
    <row r="38" s="5" customFormat="1"/>
    <row r="39" s="5" customFormat="1"/>
    <row r="40" s="5" customFormat="1"/>
    <row r="41" s="5" customFormat="1"/>
    <row r="42" s="5"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sheetData>
  <sheetProtection algorithmName="SHA-512" hashValue="LoEkp16ve5ce7/3O2ad+0/Nid0kSDHMka0SN7zTXfOQTX/Ez1sQ13GsucGUOH7T51uF7GTjxn1XocYowh9ptDw==" saltValue="GHMde9HkB2jSvAmcQURYGw==" spinCount="100000" sheet="1" selectLockedCells="1" selectUnlockedCells="1"/>
  <mergeCells count="2">
    <mergeCell ref="C9:F9"/>
    <mergeCell ref="C17:F17"/>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0A8E4-637D-4EB3-9F46-F3C935B3FAE4}">
  <sheetPr>
    <tabColor rgb="FF92D050"/>
  </sheetPr>
  <dimension ref="A1:Q140"/>
  <sheetViews>
    <sheetView showGridLines="0" topLeftCell="A15" zoomScale="80" zoomScaleNormal="80" workbookViewId="0">
      <selection activeCell="D47" sqref="D47"/>
    </sheetView>
  </sheetViews>
  <sheetFormatPr defaultColWidth="8.7109375" defaultRowHeight="15"/>
  <cols>
    <col min="1" max="1" width="8.7109375" style="2"/>
    <col min="2" max="2" width="60.7109375" style="17" customWidth="1"/>
    <col min="3" max="3" width="19.85546875" style="7" customWidth="1"/>
    <col min="4" max="5" width="25.7109375" style="5" customWidth="1"/>
    <col min="6" max="6" width="23" style="5" customWidth="1"/>
    <col min="7" max="7" width="24.140625" style="5" customWidth="1"/>
    <col min="8" max="8" width="24.42578125" style="5" customWidth="1"/>
    <col min="9" max="9" width="25.7109375" style="5" customWidth="1"/>
    <col min="10" max="10" width="25.7109375" style="2" customWidth="1"/>
    <col min="11" max="11" width="27.42578125" style="2" customWidth="1"/>
    <col min="12" max="13" width="16" style="2" customWidth="1"/>
    <col min="14" max="14" width="15.140625" style="2" customWidth="1"/>
    <col min="15" max="16384" width="8.7109375" style="2"/>
  </cols>
  <sheetData>
    <row r="1" spans="2:11">
      <c r="B1" s="8"/>
      <c r="C1" s="4"/>
      <c r="D1" s="3"/>
      <c r="E1" s="3"/>
    </row>
    <row r="2" spans="2:11">
      <c r="B2" s="8"/>
      <c r="C2" s="4"/>
      <c r="D2" s="3"/>
      <c r="E2" s="3"/>
    </row>
    <row r="3" spans="2:11">
      <c r="B3" s="8"/>
      <c r="C3" s="4"/>
      <c r="D3" s="3"/>
      <c r="E3" s="3"/>
    </row>
    <row r="4" spans="2:11">
      <c r="B4" s="8"/>
      <c r="C4" s="4"/>
      <c r="D4" s="3"/>
      <c r="E4" s="3"/>
    </row>
    <row r="5" spans="2:11">
      <c r="B5" s="8"/>
      <c r="C5" s="4"/>
      <c r="D5" s="3"/>
      <c r="E5" s="3"/>
    </row>
    <row r="6" spans="2:11">
      <c r="B6" s="2"/>
      <c r="C6" s="9"/>
      <c r="D6" s="6"/>
      <c r="E6" s="6"/>
    </row>
    <row r="7" spans="2:11" ht="18.75">
      <c r="B7" s="10" t="s">
        <v>811</v>
      </c>
      <c r="F7"/>
      <c r="G7"/>
      <c r="H7"/>
    </row>
    <row r="8" spans="2:11">
      <c r="B8" s="11"/>
      <c r="C8" s="12"/>
      <c r="D8" s="13"/>
      <c r="E8" s="13"/>
    </row>
    <row r="9" spans="2:11">
      <c r="B9" s="840" t="s">
        <v>812</v>
      </c>
      <c r="C9" s="840"/>
      <c r="D9" s="840"/>
      <c r="E9" s="840"/>
      <c r="F9" s="22"/>
      <c r="G9" s="22"/>
      <c r="H9" s="22"/>
      <c r="I9" s="22"/>
    </row>
    <row r="10" spans="2:11">
      <c r="B10" s="244"/>
      <c r="C10" s="24" t="s">
        <v>464</v>
      </c>
      <c r="D10" s="25">
        <v>2022</v>
      </c>
      <c r="E10" s="25">
        <v>2023</v>
      </c>
      <c r="F10" s="25" t="s">
        <v>351</v>
      </c>
      <c r="G10" s="25" t="s">
        <v>352</v>
      </c>
      <c r="H10" s="25" t="s">
        <v>457</v>
      </c>
      <c r="I10" s="25" t="s">
        <v>380</v>
      </c>
    </row>
    <row r="11" spans="2:11">
      <c r="B11" s="338" t="s">
        <v>813</v>
      </c>
      <c r="C11" s="396" t="s">
        <v>814</v>
      </c>
      <c r="D11" s="816">
        <v>562</v>
      </c>
      <c r="E11" s="817">
        <v>323.60000000000002</v>
      </c>
      <c r="F11" s="795">
        <v>365</v>
      </c>
      <c r="G11" s="795">
        <v>365</v>
      </c>
      <c r="H11" s="795">
        <v>437</v>
      </c>
      <c r="I11" s="795">
        <v>437</v>
      </c>
    </row>
    <row r="12" spans="2:11" ht="30">
      <c r="B12" s="344" t="s">
        <v>815</v>
      </c>
      <c r="C12" s="398" t="s">
        <v>814</v>
      </c>
      <c r="D12" s="818">
        <v>6537</v>
      </c>
      <c r="E12" s="818">
        <v>8358</v>
      </c>
      <c r="F12" s="818">
        <v>6933</v>
      </c>
      <c r="G12" s="818">
        <v>6223</v>
      </c>
      <c r="H12" s="795">
        <v>5949</v>
      </c>
      <c r="I12" s="795">
        <v>4625</v>
      </c>
    </row>
    <row r="13" spans="2:11" ht="30">
      <c r="B13" s="344" t="s">
        <v>816</v>
      </c>
      <c r="C13" s="398"/>
      <c r="D13" s="819"/>
      <c r="E13" s="819"/>
      <c r="F13" s="819"/>
      <c r="G13" s="819"/>
      <c r="H13" s="819"/>
      <c r="I13" s="819"/>
      <c r="J13" s="815"/>
    </row>
    <row r="14" spans="2:11" ht="15.75" customHeight="1">
      <c r="B14" s="820" t="s">
        <v>817</v>
      </c>
      <c r="C14" s="398" t="s">
        <v>814</v>
      </c>
      <c r="D14" s="747">
        <v>6730</v>
      </c>
      <c r="E14" s="380">
        <v>7444</v>
      </c>
      <c r="F14" s="380">
        <v>8338</v>
      </c>
      <c r="G14" s="380"/>
      <c r="H14" s="380">
        <v>6124</v>
      </c>
      <c r="I14" s="380"/>
    </row>
    <row r="15" spans="2:11" ht="30">
      <c r="B15" s="820" t="s">
        <v>818</v>
      </c>
      <c r="C15" s="412" t="s">
        <v>819</v>
      </c>
      <c r="D15" s="796" t="s">
        <v>257</v>
      </c>
      <c r="E15" s="821" t="s">
        <v>258</v>
      </c>
      <c r="F15" s="795">
        <v>4.0999999999999996</v>
      </c>
      <c r="G15" s="795"/>
      <c r="H15" s="749">
        <v>1.66</v>
      </c>
      <c r="I15" s="795"/>
    </row>
    <row r="16" spans="2:11" s="32" customFormat="1" ht="20.25" customHeight="1">
      <c r="B16" s="841" t="s">
        <v>820</v>
      </c>
      <c r="C16" s="841"/>
      <c r="D16" s="841"/>
      <c r="E16" s="841"/>
      <c r="F16" s="841"/>
      <c r="G16" s="841"/>
      <c r="H16" s="841"/>
      <c r="I16" s="841"/>
      <c r="J16" s="336"/>
      <c r="K16" s="336"/>
    </row>
    <row r="17" spans="2:10" ht="39.75" customHeight="1">
      <c r="B17" s="842" t="s">
        <v>821</v>
      </c>
      <c r="C17" s="842"/>
      <c r="D17" s="842"/>
      <c r="E17" s="842"/>
      <c r="F17" s="842"/>
      <c r="G17" s="842"/>
      <c r="H17" s="842"/>
      <c r="I17" s="842"/>
      <c r="J17" s="815"/>
    </row>
    <row r="18" spans="2:10" ht="14.25" customHeight="1">
      <c r="B18" s="842" t="s">
        <v>822</v>
      </c>
      <c r="C18" s="842"/>
      <c r="D18" s="842"/>
      <c r="E18" s="842"/>
      <c r="F18" s="842"/>
      <c r="G18" s="842"/>
      <c r="H18" s="842"/>
      <c r="I18" s="842"/>
      <c r="J18" s="815"/>
    </row>
    <row r="19" spans="2:10" ht="14.25" customHeight="1">
      <c r="B19" s="335"/>
      <c r="C19" s="335"/>
      <c r="D19" s="335"/>
      <c r="E19" s="335"/>
      <c r="F19" s="815"/>
      <c r="G19" s="815"/>
      <c r="H19" s="815"/>
      <c r="I19" s="815"/>
      <c r="J19" s="815"/>
    </row>
    <row r="20" spans="2:10">
      <c r="B20" s="104" t="s">
        <v>823</v>
      </c>
      <c r="C20" s="104"/>
      <c r="D20" s="104"/>
      <c r="E20" s="104"/>
      <c r="F20" s="815"/>
      <c r="G20" s="815"/>
      <c r="H20" s="815"/>
      <c r="I20" s="815"/>
      <c r="J20" s="815"/>
    </row>
    <row r="21" spans="2:10">
      <c r="B21" s="244"/>
      <c r="C21" s="24" t="s">
        <v>464</v>
      </c>
      <c r="D21" s="25">
        <v>2024</v>
      </c>
      <c r="E21" s="25" t="s">
        <v>365</v>
      </c>
      <c r="F21" s="2"/>
      <c r="G21" s="2"/>
      <c r="H21" s="2"/>
      <c r="I21" s="2"/>
    </row>
    <row r="22" spans="2:10">
      <c r="B22" s="338" t="s">
        <v>813</v>
      </c>
      <c r="C22" s="396" t="s">
        <v>251</v>
      </c>
      <c r="D22" s="448" t="s">
        <v>824</v>
      </c>
      <c r="E22" s="656">
        <v>281.60000000000002</v>
      </c>
      <c r="F22" s="704"/>
      <c r="G22" s="2"/>
      <c r="H22" s="2"/>
      <c r="I22" s="2"/>
    </row>
    <row r="23" spans="2:10" ht="30">
      <c r="B23" s="344" t="s">
        <v>815</v>
      </c>
      <c r="C23" s="398" t="s">
        <v>251</v>
      </c>
      <c r="D23" s="449" t="s">
        <v>825</v>
      </c>
      <c r="E23" s="449" t="s">
        <v>826</v>
      </c>
      <c r="F23" s="704"/>
      <c r="G23" s="2"/>
      <c r="H23" s="2"/>
      <c r="I23" s="2"/>
    </row>
    <row r="24" spans="2:10" ht="30">
      <c r="B24" s="344" t="s">
        <v>827</v>
      </c>
      <c r="C24" s="412" t="s">
        <v>256</v>
      </c>
      <c r="D24" s="450" t="s">
        <v>828</v>
      </c>
      <c r="E24" s="657" t="s">
        <v>829</v>
      </c>
      <c r="F24" s="704"/>
      <c r="G24" s="452"/>
      <c r="H24" s="452"/>
      <c r="I24" s="2"/>
    </row>
    <row r="25" spans="2:10">
      <c r="B25" s="502" t="s">
        <v>830</v>
      </c>
      <c r="C25" s="500"/>
      <c r="D25" s="501"/>
      <c r="E25" s="451"/>
      <c r="F25" s="452"/>
      <c r="G25" s="452"/>
      <c r="H25" s="452"/>
      <c r="I25" s="2"/>
    </row>
    <row r="26" spans="2:10">
      <c r="B26" s="487"/>
      <c r="C26" s="500"/>
      <c r="D26" s="501"/>
      <c r="E26" s="451"/>
      <c r="F26" s="452"/>
      <c r="G26" s="452"/>
      <c r="H26" s="452"/>
      <c r="I26" s="2"/>
    </row>
    <row r="27" spans="2:10">
      <c r="B27" s="413"/>
      <c r="C27" s="34"/>
      <c r="D27" s="815"/>
      <c r="E27" s="822"/>
      <c r="F27" s="815"/>
      <c r="G27" s="815"/>
      <c r="H27" s="815"/>
      <c r="I27" s="815"/>
      <c r="J27" s="815"/>
    </row>
    <row r="28" spans="2:10">
      <c r="B28" s="840" t="s">
        <v>831</v>
      </c>
      <c r="C28" s="840"/>
      <c r="D28" s="840"/>
      <c r="E28" s="840"/>
      <c r="F28" s="22"/>
      <c r="G28" s="22"/>
      <c r="H28" s="648"/>
      <c r="I28" s="648"/>
      <c r="J28" s="815"/>
    </row>
    <row r="29" spans="2:10">
      <c r="B29" s="244"/>
      <c r="C29" s="24" t="s">
        <v>464</v>
      </c>
      <c r="D29" s="25">
        <v>2022</v>
      </c>
      <c r="E29" s="25">
        <v>2023</v>
      </c>
      <c r="F29" s="25" t="s">
        <v>310</v>
      </c>
      <c r="G29" s="25" t="s">
        <v>365</v>
      </c>
      <c r="H29" s="815"/>
      <c r="I29" s="2"/>
    </row>
    <row r="30" spans="2:10" s="5" customFormat="1" ht="30">
      <c r="B30" s="343" t="s">
        <v>832</v>
      </c>
      <c r="C30" s="396" t="s">
        <v>814</v>
      </c>
      <c r="D30" s="736">
        <v>6729.5033726328202</v>
      </c>
      <c r="E30" s="737">
        <v>7444.1788763756194</v>
      </c>
      <c r="F30" s="738">
        <v>8338</v>
      </c>
      <c r="G30" s="738">
        <v>6124</v>
      </c>
      <c r="H30" s="815"/>
    </row>
    <row r="31" spans="2:10" s="5" customFormat="1">
      <c r="B31" s="344" t="s">
        <v>833</v>
      </c>
      <c r="C31" s="398" t="s">
        <v>814</v>
      </c>
      <c r="D31" s="823">
        <v>479.7</v>
      </c>
      <c r="E31" s="824">
        <v>74.540000000000006</v>
      </c>
      <c r="F31" s="825">
        <v>34</v>
      </c>
      <c r="G31" s="825">
        <v>53</v>
      </c>
      <c r="H31" s="815"/>
    </row>
    <row r="32" spans="2:10" s="5" customFormat="1">
      <c r="B32" s="344" t="s">
        <v>834</v>
      </c>
      <c r="C32" s="398" t="s">
        <v>814</v>
      </c>
      <c r="D32" s="823">
        <v>13.5</v>
      </c>
      <c r="E32" s="824">
        <v>72.28</v>
      </c>
      <c r="F32" s="825">
        <v>75</v>
      </c>
      <c r="G32" s="825">
        <v>93</v>
      </c>
      <c r="H32" s="815"/>
    </row>
    <row r="33" spans="2:10" s="5" customFormat="1">
      <c r="B33" s="344" t="s">
        <v>835</v>
      </c>
      <c r="C33" s="398" t="s">
        <v>814</v>
      </c>
      <c r="D33" s="823">
        <v>558.9</v>
      </c>
      <c r="E33" s="824">
        <v>897.15</v>
      </c>
      <c r="F33" s="825">
        <v>835</v>
      </c>
      <c r="G33" s="825">
        <v>524</v>
      </c>
      <c r="H33" s="815"/>
    </row>
    <row r="34" spans="2:10" s="5" customFormat="1">
      <c r="B34" s="344" t="s">
        <v>836</v>
      </c>
      <c r="C34" s="398" t="s">
        <v>814</v>
      </c>
      <c r="D34" s="823">
        <v>62.3</v>
      </c>
      <c r="E34" s="824">
        <v>232.09</v>
      </c>
      <c r="F34" s="825">
        <v>251</v>
      </c>
      <c r="G34" s="825">
        <v>457</v>
      </c>
      <c r="H34" s="815"/>
    </row>
    <row r="35" spans="2:10" s="5" customFormat="1">
      <c r="B35" s="344" t="s">
        <v>837</v>
      </c>
      <c r="C35" s="398" t="s">
        <v>814</v>
      </c>
      <c r="D35" s="823">
        <v>0.3</v>
      </c>
      <c r="E35" s="824">
        <v>0.3</v>
      </c>
      <c r="F35" s="825">
        <v>0.33</v>
      </c>
      <c r="G35" s="825">
        <v>0</v>
      </c>
      <c r="H35" s="815"/>
    </row>
    <row r="36" spans="2:10" s="5" customFormat="1">
      <c r="B36" s="344" t="s">
        <v>838</v>
      </c>
      <c r="C36" s="398" t="s">
        <v>814</v>
      </c>
      <c r="D36" s="823">
        <v>371.9</v>
      </c>
      <c r="E36" s="824">
        <v>530.74</v>
      </c>
      <c r="F36" s="825">
        <v>514</v>
      </c>
      <c r="G36" s="825">
        <v>554</v>
      </c>
      <c r="H36" s="815"/>
    </row>
    <row r="37" spans="2:10" s="5" customFormat="1">
      <c r="B37" s="344" t="s">
        <v>839</v>
      </c>
      <c r="C37" s="398" t="s">
        <v>814</v>
      </c>
      <c r="D37" s="823">
        <v>1056.8</v>
      </c>
      <c r="E37" s="826">
        <v>1225</v>
      </c>
      <c r="F37" s="825">
        <v>2097</v>
      </c>
      <c r="G37" s="825">
        <v>614</v>
      </c>
      <c r="H37" s="815"/>
    </row>
    <row r="38" spans="2:10" s="5" customFormat="1">
      <c r="B38" s="344" t="s">
        <v>840</v>
      </c>
      <c r="C38" s="398" t="s">
        <v>814</v>
      </c>
      <c r="D38" s="823">
        <v>28.7</v>
      </c>
      <c r="E38" s="824">
        <v>22.65</v>
      </c>
      <c r="F38" s="825">
        <v>143</v>
      </c>
      <c r="G38" s="825">
        <v>30</v>
      </c>
      <c r="H38" s="815"/>
    </row>
    <row r="39" spans="2:10" s="5" customFormat="1">
      <c r="B39" s="344" t="s">
        <v>841</v>
      </c>
      <c r="C39" s="398" t="s">
        <v>814</v>
      </c>
      <c r="D39" s="823">
        <v>4157.2</v>
      </c>
      <c r="E39" s="824">
        <v>4388</v>
      </c>
      <c r="F39" s="825">
        <v>4389</v>
      </c>
      <c r="G39" s="825">
        <v>3799</v>
      </c>
      <c r="H39" s="815"/>
    </row>
    <row r="40" spans="2:10" s="5" customFormat="1">
      <c r="B40" s="483"/>
      <c r="C40" s="414"/>
      <c r="D40" s="401"/>
      <c r="E40" s="401"/>
      <c r="F40" s="401"/>
      <c r="G40" s="401"/>
      <c r="H40" s="401"/>
      <c r="I40" s="815"/>
      <c r="J40" s="815"/>
    </row>
    <row r="41" spans="2:10" s="5" customFormat="1">
      <c r="B41" s="400"/>
      <c r="C41" s="414"/>
      <c r="D41" s="401"/>
      <c r="E41" s="401"/>
      <c r="F41" s="815"/>
      <c r="G41" s="815"/>
      <c r="H41" s="815"/>
      <c r="I41" s="815"/>
      <c r="J41" s="815"/>
    </row>
    <row r="42" spans="2:10" s="5" customFormat="1">
      <c r="B42" s="400"/>
      <c r="C42" s="414"/>
      <c r="D42" s="401"/>
      <c r="E42" s="401"/>
      <c r="F42" s="815"/>
      <c r="G42" s="815"/>
      <c r="H42" s="815"/>
      <c r="I42" s="815"/>
      <c r="J42" s="815"/>
    </row>
    <row r="43" spans="2:10">
      <c r="B43" s="840" t="s">
        <v>842</v>
      </c>
      <c r="C43" s="840"/>
      <c r="D43" s="840"/>
      <c r="E43" s="840"/>
      <c r="F43" s="22"/>
      <c r="G43" s="22"/>
      <c r="H43" s="815"/>
      <c r="I43" s="2"/>
    </row>
    <row r="44" spans="2:10">
      <c r="B44" s="244"/>
      <c r="C44" s="24" t="s">
        <v>464</v>
      </c>
      <c r="D44" s="25">
        <v>2022</v>
      </c>
      <c r="E44" s="25">
        <v>2023</v>
      </c>
      <c r="F44" s="25" t="s">
        <v>310</v>
      </c>
      <c r="G44" s="25" t="s">
        <v>365</v>
      </c>
      <c r="H44" s="815"/>
      <c r="I44" s="2"/>
    </row>
    <row r="45" spans="2:10" ht="30">
      <c r="B45" s="338" t="s">
        <v>843</v>
      </c>
      <c r="C45" s="415" t="s">
        <v>844</v>
      </c>
      <c r="D45" s="416" t="s">
        <v>272</v>
      </c>
      <c r="E45" s="827" t="s">
        <v>273</v>
      </c>
      <c r="F45" s="795">
        <v>0.86</v>
      </c>
      <c r="G45" s="795">
        <v>0.63</v>
      </c>
      <c r="H45" s="828"/>
      <c r="I45" s="2"/>
    </row>
    <row r="46" spans="2:10" ht="20.25" customHeight="1">
      <c r="B46" s="829" t="s">
        <v>845</v>
      </c>
      <c r="C46" s="414"/>
      <c r="D46" s="401"/>
      <c r="E46" s="401"/>
      <c r="F46" s="401"/>
      <c r="G46" s="647"/>
      <c r="H46" s="830"/>
      <c r="I46" s="2"/>
    </row>
    <row r="47" spans="2:10" s="5" customFormat="1">
      <c r="B47" s="400"/>
      <c r="C47" s="414"/>
      <c r="D47" s="401"/>
      <c r="E47" s="401"/>
      <c r="F47" s="815"/>
      <c r="G47" s="815"/>
      <c r="H47" s="815"/>
      <c r="I47" s="815"/>
      <c r="J47" s="815"/>
    </row>
    <row r="48" spans="2:10" s="5" customFormat="1">
      <c r="B48" s="400"/>
      <c r="C48" s="414"/>
      <c r="D48" s="401"/>
      <c r="E48" s="401"/>
      <c r="F48" s="815"/>
      <c r="G48" s="815"/>
      <c r="H48" s="815"/>
      <c r="I48" s="815"/>
      <c r="J48" s="815"/>
    </row>
    <row r="49" spans="2:17" s="5" customFormat="1" ht="15" customHeight="1">
      <c r="B49" s="104" t="s">
        <v>846</v>
      </c>
      <c r="C49" s="254"/>
      <c r="D49" s="254"/>
      <c r="E49" s="254"/>
      <c r="F49" s="254"/>
      <c r="G49" s="254"/>
      <c r="H49" s="254"/>
      <c r="I49" s="254"/>
      <c r="J49" s="254"/>
      <c r="K49" s="254"/>
      <c r="L49" s="254"/>
      <c r="M49" s="254"/>
      <c r="N49" s="254"/>
    </row>
    <row r="50" spans="2:17" s="5" customFormat="1" ht="15" customHeight="1">
      <c r="B50" s="244"/>
      <c r="C50" s="843" t="s">
        <v>847</v>
      </c>
      <c r="D50" s="844"/>
      <c r="E50" s="844"/>
      <c r="F50" s="845" t="s">
        <v>848</v>
      </c>
      <c r="G50" s="845"/>
      <c r="H50" s="845"/>
      <c r="I50" s="845"/>
      <c r="J50" s="845"/>
      <c r="K50" s="364" t="s">
        <v>849</v>
      </c>
      <c r="L50" s="364"/>
      <c r="M50" s="364"/>
      <c r="N50" s="364"/>
    </row>
    <row r="51" spans="2:17" s="5" customFormat="1">
      <c r="B51" s="244"/>
      <c r="C51" s="417" t="s">
        <v>464</v>
      </c>
      <c r="D51" s="418" t="s">
        <v>43</v>
      </c>
      <c r="E51" s="25" t="s">
        <v>310</v>
      </c>
      <c r="F51" s="25" t="s">
        <v>365</v>
      </c>
      <c r="G51" s="417" t="s">
        <v>464</v>
      </c>
      <c r="H51" s="25" t="s">
        <v>43</v>
      </c>
      <c r="I51" s="25" t="s">
        <v>310</v>
      </c>
      <c r="J51" s="25" t="s">
        <v>365</v>
      </c>
      <c r="K51" s="417" t="s">
        <v>464</v>
      </c>
      <c r="L51" s="25" t="s">
        <v>43</v>
      </c>
      <c r="M51" s="25" t="s">
        <v>310</v>
      </c>
      <c r="N51" s="25" t="s">
        <v>365</v>
      </c>
    </row>
    <row r="52" spans="2:17" s="5" customFormat="1" ht="26.25" customHeight="1">
      <c r="B52" s="343" t="s">
        <v>850</v>
      </c>
      <c r="C52" s="396" t="s">
        <v>851</v>
      </c>
      <c r="D52" s="831">
        <v>5.8023066569843333</v>
      </c>
      <c r="E52" s="831">
        <v>4.0999999999999996</v>
      </c>
      <c r="F52" s="831">
        <v>1.6635205945660765</v>
      </c>
      <c r="G52" s="419" t="s">
        <v>96</v>
      </c>
      <c r="H52" s="831">
        <v>813.26516852518841</v>
      </c>
      <c r="I52" s="831">
        <f>1255035282/1000000</f>
        <v>1255.0352820000001</v>
      </c>
      <c r="J52" s="831">
        <v>1752.2761190000001</v>
      </c>
      <c r="K52" s="419" t="s">
        <v>852</v>
      </c>
      <c r="L52" s="831">
        <f>D52/H52*1000</f>
        <v>7.1345815381550111</v>
      </c>
      <c r="M52" s="831">
        <f t="shared" ref="L52:N57" si="0">E52/I52*1000</f>
        <v>3.2668404297497666</v>
      </c>
      <c r="N52" s="831">
        <f>F52/J52*1000</f>
        <v>0.94934843688643367</v>
      </c>
    </row>
    <row r="53" spans="2:17" s="5" customFormat="1">
      <c r="B53" s="344" t="s">
        <v>276</v>
      </c>
      <c r="C53" s="396" t="s">
        <v>851</v>
      </c>
      <c r="D53" s="832">
        <v>3.5</v>
      </c>
      <c r="E53" s="831">
        <v>3.2</v>
      </c>
      <c r="F53" s="833">
        <v>0.78551742769999999</v>
      </c>
      <c r="G53" s="419" t="s">
        <v>96</v>
      </c>
      <c r="H53" s="832">
        <v>80.8</v>
      </c>
      <c r="I53" s="831">
        <f>102580813.35/1000000</f>
        <v>102.58081335</v>
      </c>
      <c r="J53" s="831">
        <v>125.038501</v>
      </c>
      <c r="K53" s="419" t="s">
        <v>852</v>
      </c>
      <c r="L53" s="831">
        <f t="shared" si="0"/>
        <v>43.316831683168317</v>
      </c>
      <c r="M53" s="831">
        <f t="shared" si="0"/>
        <v>31.194917407037696</v>
      </c>
      <c r="N53" s="831">
        <f t="shared" si="0"/>
        <v>6.2822044523710341</v>
      </c>
    </row>
    <row r="54" spans="2:17" s="5" customFormat="1">
      <c r="B54" s="344" t="s">
        <v>853</v>
      </c>
      <c r="C54" s="396" t="s">
        <v>851</v>
      </c>
      <c r="D54" s="832">
        <v>0.3</v>
      </c>
      <c r="E54" s="831">
        <v>0.1</v>
      </c>
      <c r="F54" s="833">
        <v>0.1228193318</v>
      </c>
      <c r="G54" s="419" t="s">
        <v>96</v>
      </c>
      <c r="H54" s="832">
        <v>18.5</v>
      </c>
      <c r="I54" s="831">
        <f>15825392.03/1000000</f>
        <v>15.82539203</v>
      </c>
      <c r="J54" s="831">
        <v>26.555304374999999</v>
      </c>
      <c r="K54" s="419" t="s">
        <v>852</v>
      </c>
      <c r="L54" s="831">
        <f t="shared" si="0"/>
        <v>16.216216216216218</v>
      </c>
      <c r="M54" s="831">
        <f t="shared" si="0"/>
        <v>6.3189587853767692</v>
      </c>
      <c r="N54" s="831">
        <f t="shared" si="0"/>
        <v>4.6250395049369493</v>
      </c>
    </row>
    <row r="55" spans="2:17" s="5" customFormat="1">
      <c r="B55" s="344" t="s">
        <v>278</v>
      </c>
      <c r="C55" s="396" t="s">
        <v>851</v>
      </c>
      <c r="D55" s="832">
        <v>0.5</v>
      </c>
      <c r="E55" s="831">
        <v>0.2</v>
      </c>
      <c r="F55" s="833">
        <v>8.8192328739999992E-2</v>
      </c>
      <c r="G55" s="419" t="s">
        <v>96</v>
      </c>
      <c r="H55" s="832">
        <v>38</v>
      </c>
      <c r="I55" s="831">
        <f>70834372.16/1000000</f>
        <v>70.834372160000001</v>
      </c>
      <c r="J55" s="831">
        <v>70.614762995000007</v>
      </c>
      <c r="K55" s="419" t="s">
        <v>852</v>
      </c>
      <c r="L55" s="831">
        <f t="shared" si="0"/>
        <v>13.157894736842104</v>
      </c>
      <c r="M55" s="831">
        <f t="shared" si="0"/>
        <v>2.8234880030875678</v>
      </c>
      <c r="N55" s="831">
        <f t="shared" si="0"/>
        <v>1.2489219675812635</v>
      </c>
    </row>
    <row r="56" spans="2:17" s="5" customFormat="1">
      <c r="B56" s="344" t="s">
        <v>854</v>
      </c>
      <c r="C56" s="396" t="s">
        <v>851</v>
      </c>
      <c r="D56" s="832">
        <v>0.4</v>
      </c>
      <c r="E56" s="831">
        <v>0.2</v>
      </c>
      <c r="F56" s="833">
        <v>0.2019039</v>
      </c>
      <c r="G56" s="419" t="s">
        <v>96</v>
      </c>
      <c r="H56" s="832">
        <v>44.8</v>
      </c>
      <c r="I56" s="831">
        <f>102473075.97/1000000</f>
        <v>102.47307597</v>
      </c>
      <c r="J56" s="831">
        <v>738.09465957899999</v>
      </c>
      <c r="K56" s="419" t="s">
        <v>852</v>
      </c>
      <c r="L56" s="831">
        <f t="shared" si="0"/>
        <v>8.9285714285714306</v>
      </c>
      <c r="M56" s="831">
        <f t="shared" si="0"/>
        <v>1.9517321804466179</v>
      </c>
      <c r="N56" s="831">
        <f t="shared" si="0"/>
        <v>0.27354743376027602</v>
      </c>
    </row>
    <row r="57" spans="2:17" s="5" customFormat="1">
      <c r="B57" s="344" t="s">
        <v>855</v>
      </c>
      <c r="C57" s="396" t="s">
        <v>851</v>
      </c>
      <c r="D57" s="832">
        <v>1.1000000000000001</v>
      </c>
      <c r="E57" s="831">
        <v>0.4</v>
      </c>
      <c r="F57" s="833">
        <v>0.46508760632607643</v>
      </c>
      <c r="G57" s="419" t="s">
        <v>96</v>
      </c>
      <c r="H57" s="832">
        <v>631.1</v>
      </c>
      <c r="I57" s="831">
        <f>I52-I53-I54-I55-I56</f>
        <v>963.32162849000008</v>
      </c>
      <c r="J57" s="831">
        <v>791.97289105100003</v>
      </c>
      <c r="K57" s="419" t="s">
        <v>852</v>
      </c>
      <c r="L57" s="831">
        <f t="shared" si="0"/>
        <v>1.7429884328949454</v>
      </c>
      <c r="M57" s="831">
        <f t="shared" si="0"/>
        <v>0.41522995868679624</v>
      </c>
      <c r="N57" s="831">
        <f t="shared" si="0"/>
        <v>0.58725192690481443</v>
      </c>
    </row>
    <row r="58" spans="2:17" ht="88.5" customHeight="1">
      <c r="B58" s="846" t="s">
        <v>856</v>
      </c>
      <c r="C58" s="846"/>
      <c r="D58" s="846"/>
      <c r="E58" s="846"/>
      <c r="F58" s="846"/>
      <c r="G58" s="846"/>
      <c r="H58" s="846"/>
      <c r="I58" s="846"/>
      <c r="J58" s="846"/>
      <c r="K58" s="846"/>
      <c r="L58" s="846"/>
      <c r="M58" s="846"/>
    </row>
    <row r="59" spans="2:17">
      <c r="B59" s="486" t="s">
        <v>857</v>
      </c>
      <c r="C59" s="336"/>
      <c r="D59" s="335"/>
      <c r="E59" s="335"/>
      <c r="F59" s="335"/>
      <c r="G59" s="335"/>
      <c r="H59" s="335"/>
      <c r="I59" s="335"/>
      <c r="J59" s="335"/>
    </row>
    <row r="60" spans="2:17">
      <c r="B60" s="486"/>
      <c r="C60" s="336"/>
      <c r="D60" s="335"/>
      <c r="E60" s="335"/>
      <c r="F60" s="335"/>
      <c r="G60" s="335"/>
      <c r="H60" s="335"/>
      <c r="I60" s="335"/>
      <c r="J60" s="335"/>
    </row>
    <row r="61" spans="2:17" s="5" customFormat="1" ht="15" customHeight="1">
      <c r="B61" s="104" t="s">
        <v>858</v>
      </c>
      <c r="C61" s="254"/>
      <c r="D61" s="254"/>
      <c r="E61" s="254"/>
      <c r="F61" s="254"/>
      <c r="G61" s="254"/>
      <c r="H61" s="254"/>
      <c r="I61" s="254"/>
      <c r="J61" s="254"/>
      <c r="K61" s="254"/>
      <c r="L61" s="667"/>
      <c r="M61" s="667"/>
      <c r="N61" s="667"/>
      <c r="O61" s="69"/>
      <c r="P61" s="69"/>
      <c r="Q61" s="69"/>
    </row>
    <row r="62" spans="2:17" s="5" customFormat="1" ht="15" customHeight="1">
      <c r="B62" s="244"/>
      <c r="C62" s="843" t="s">
        <v>859</v>
      </c>
      <c r="D62" s="844"/>
      <c r="E62" s="844"/>
      <c r="F62" s="845" t="s">
        <v>860</v>
      </c>
      <c r="G62" s="845"/>
      <c r="H62" s="845"/>
      <c r="I62" s="364"/>
      <c r="J62" s="845" t="s">
        <v>861</v>
      </c>
      <c r="K62" s="845"/>
      <c r="L62" s="668"/>
      <c r="M62" s="668"/>
      <c r="N62" s="668"/>
      <c r="O62" s="69"/>
      <c r="P62" s="69"/>
      <c r="Q62" s="69"/>
    </row>
    <row r="63" spans="2:17" s="5" customFormat="1">
      <c r="B63" s="244"/>
      <c r="C63" s="417" t="s">
        <v>464</v>
      </c>
      <c r="D63" s="25" t="s">
        <v>310</v>
      </c>
      <c r="E63" s="25" t="s">
        <v>365</v>
      </c>
      <c r="F63" s="417" t="s">
        <v>464</v>
      </c>
      <c r="G63" s="25" t="s">
        <v>310</v>
      </c>
      <c r="H63" s="25" t="s">
        <v>365</v>
      </c>
      <c r="I63" s="417" t="s">
        <v>464</v>
      </c>
      <c r="J63" s="25" t="s">
        <v>310</v>
      </c>
      <c r="K63" s="25" t="s">
        <v>365</v>
      </c>
    </row>
    <row r="64" spans="2:17" s="5" customFormat="1" ht="26.25" customHeight="1">
      <c r="B64" s="343" t="s">
        <v>862</v>
      </c>
      <c r="C64" s="396" t="s">
        <v>851</v>
      </c>
      <c r="D64" s="831">
        <v>4.0779980278226322</v>
      </c>
      <c r="E64" s="831">
        <v>1.6635205945660765</v>
      </c>
      <c r="F64" s="419" t="s">
        <v>96</v>
      </c>
      <c r="G64" s="831">
        <f>1255035282/1000000</f>
        <v>1255.0352820000001</v>
      </c>
      <c r="H64" s="831">
        <v>1752.2761190000001</v>
      </c>
      <c r="I64" s="419" t="s">
        <v>852</v>
      </c>
      <c r="J64" s="831">
        <f t="shared" ref="J64:K66" si="1">D64/G64*1000</f>
        <v>3.2493094706660464</v>
      </c>
      <c r="K64" s="831">
        <f t="shared" si="1"/>
        <v>0.94934843688643367</v>
      </c>
    </row>
    <row r="65" spans="2:11" s="5" customFormat="1">
      <c r="B65" s="532" t="s">
        <v>863</v>
      </c>
      <c r="C65" s="396" t="s">
        <v>851</v>
      </c>
      <c r="D65" s="831">
        <f>0.890695627769383*D64</f>
        <v>3.6322550134337854</v>
      </c>
      <c r="E65" s="831">
        <v>1.4508406</v>
      </c>
      <c r="F65" s="419" t="s">
        <v>96</v>
      </c>
      <c r="G65" s="831">
        <v>700</v>
      </c>
      <c r="H65" s="831">
        <v>666</v>
      </c>
      <c r="I65" s="419" t="s">
        <v>852</v>
      </c>
      <c r="J65" s="831">
        <f t="shared" si="1"/>
        <v>5.1889357334768365</v>
      </c>
      <c r="K65" s="831">
        <f t="shared" si="1"/>
        <v>2.1784393393393393</v>
      </c>
    </row>
    <row r="66" spans="2:11" s="5" customFormat="1">
      <c r="B66" s="532" t="s">
        <v>864</v>
      </c>
      <c r="C66" s="396" t="s">
        <v>851</v>
      </c>
      <c r="D66" s="831">
        <f>D64-D65</f>
        <v>0.44574301438884678</v>
      </c>
      <c r="E66" s="831">
        <v>0.21267999456607645</v>
      </c>
      <c r="F66" s="419" t="s">
        <v>96</v>
      </c>
      <c r="G66" s="831">
        <f>G64-G65</f>
        <v>555.03528200000005</v>
      </c>
      <c r="H66" s="831">
        <f>H64-H65</f>
        <v>1086.2761190000001</v>
      </c>
      <c r="I66" s="419" t="s">
        <v>852</v>
      </c>
      <c r="J66" s="831">
        <f t="shared" si="1"/>
        <v>0.80308951312548593</v>
      </c>
      <c r="K66" s="831">
        <f t="shared" si="1"/>
        <v>0.195788152612491</v>
      </c>
    </row>
    <row r="67" spans="2:11">
      <c r="D67" s="665"/>
    </row>
    <row r="68" spans="2:11">
      <c r="B68" s="20" t="s">
        <v>865</v>
      </c>
      <c r="C68" s="76"/>
      <c r="D68" s="77"/>
      <c r="E68" s="77"/>
      <c r="F68" s="22"/>
      <c r="G68" s="22"/>
      <c r="H68" s="815"/>
      <c r="I68" s="815"/>
    </row>
    <row r="69" spans="2:11">
      <c r="B69" s="78"/>
      <c r="C69" s="24" t="s">
        <v>12</v>
      </c>
      <c r="D69" s="25" t="s">
        <v>42</v>
      </c>
      <c r="E69" s="25" t="s">
        <v>43</v>
      </c>
      <c r="F69" s="25" t="s">
        <v>310</v>
      </c>
      <c r="G69" s="25" t="s">
        <v>365</v>
      </c>
      <c r="H69" s="815"/>
      <c r="I69" s="815"/>
    </row>
    <row r="70" spans="2:11">
      <c r="B70" s="436" t="s">
        <v>866</v>
      </c>
      <c r="C70" s="309"/>
      <c r="D70" s="437"/>
      <c r="E70" s="437"/>
      <c r="F70" s="795"/>
      <c r="G70" s="795"/>
      <c r="H70" s="834"/>
      <c r="I70" s="815"/>
      <c r="J70" s="815"/>
    </row>
    <row r="71" spans="2:11">
      <c r="B71" s="438" t="s">
        <v>867</v>
      </c>
      <c r="C71" s="90" t="s">
        <v>96</v>
      </c>
      <c r="D71" s="439" t="s">
        <v>99</v>
      </c>
      <c r="E71" s="440">
        <v>79.710873970289995</v>
      </c>
      <c r="F71" s="444">
        <f>91249331.8563301/1000000</f>
        <v>91.249331856330102</v>
      </c>
      <c r="G71" s="669">
        <v>119.2</v>
      </c>
      <c r="H71" s="607"/>
      <c r="I71" s="815"/>
      <c r="J71" s="815"/>
    </row>
    <row r="72" spans="2:11">
      <c r="B72" s="438" t="s">
        <v>868</v>
      </c>
      <c r="C72" s="90" t="s">
        <v>96</v>
      </c>
      <c r="D72" s="439" t="s">
        <v>99</v>
      </c>
      <c r="E72" s="440">
        <v>629.65039342864998</v>
      </c>
      <c r="F72" s="444">
        <v>700</v>
      </c>
      <c r="G72" s="669">
        <v>666</v>
      </c>
      <c r="H72" s="607"/>
      <c r="I72" s="815"/>
      <c r="J72" s="815"/>
    </row>
    <row r="73" spans="2:11">
      <c r="B73" s="438" t="s">
        <v>869</v>
      </c>
      <c r="C73" s="309" t="s">
        <v>14</v>
      </c>
      <c r="D73" s="439" t="s">
        <v>99</v>
      </c>
      <c r="E73" s="440">
        <v>12.65954485253928</v>
      </c>
      <c r="F73" s="444">
        <f>F71/F72*100</f>
        <v>13.035618836618587</v>
      </c>
      <c r="G73" s="669">
        <f>G71/G72*100</f>
        <v>17.897897897897899</v>
      </c>
      <c r="H73" s="607"/>
      <c r="I73" s="815"/>
      <c r="J73" s="815"/>
    </row>
    <row r="74" spans="2:11">
      <c r="B74" s="438"/>
      <c r="C74" s="309"/>
      <c r="D74" s="437"/>
      <c r="E74" s="441"/>
      <c r="F74" s="444"/>
      <c r="G74" s="669"/>
      <c r="H74" s="607"/>
      <c r="I74" s="815"/>
      <c r="J74" s="815"/>
    </row>
    <row r="75" spans="2:11">
      <c r="B75" s="436" t="s">
        <v>870</v>
      </c>
      <c r="C75" s="309"/>
      <c r="D75" s="437"/>
      <c r="E75" s="441"/>
      <c r="F75" s="444"/>
      <c r="G75" s="669"/>
      <c r="H75" s="607"/>
      <c r="I75" s="815"/>
      <c r="J75" s="815"/>
    </row>
    <row r="76" spans="2:11">
      <c r="B76" s="438" t="s">
        <v>871</v>
      </c>
      <c r="C76" s="90" t="s">
        <v>96</v>
      </c>
      <c r="D76" s="439" t="s">
        <v>99</v>
      </c>
      <c r="E76" s="439" t="s">
        <v>99</v>
      </c>
      <c r="F76" s="444">
        <f>3580784.92139/1000000</f>
        <v>3.5807849213899998</v>
      </c>
      <c r="G76" s="669">
        <v>11.8</v>
      </c>
      <c r="H76" s="607"/>
      <c r="I76" s="815"/>
      <c r="J76" s="815"/>
    </row>
    <row r="77" spans="2:11" ht="30">
      <c r="B77" s="438" t="s">
        <v>872</v>
      </c>
      <c r="C77" s="90" t="s">
        <v>96</v>
      </c>
      <c r="D77" s="439" t="s">
        <v>99</v>
      </c>
      <c r="E77" s="439" t="s">
        <v>99</v>
      </c>
      <c r="F77" s="444">
        <v>2352</v>
      </c>
      <c r="G77" s="669">
        <v>2852</v>
      </c>
      <c r="H77" s="607"/>
      <c r="I77" s="815"/>
      <c r="J77" s="815"/>
    </row>
    <row r="78" spans="2:11">
      <c r="B78" s="438" t="s">
        <v>869</v>
      </c>
      <c r="C78" s="309" t="s">
        <v>14</v>
      </c>
      <c r="D78" s="439" t="s">
        <v>99</v>
      </c>
      <c r="E78" s="439" t="s">
        <v>99</v>
      </c>
      <c r="F78" s="455">
        <f>F76/F77*100</f>
        <v>0.15224425686181972</v>
      </c>
      <c r="G78" s="670">
        <f>G76/G77*100</f>
        <v>0.41374474053295934</v>
      </c>
      <c r="H78" s="608"/>
      <c r="I78" s="815"/>
      <c r="J78" s="815"/>
    </row>
    <row r="79" spans="2:11">
      <c r="B79" s="438"/>
      <c r="C79" s="309"/>
      <c r="D79" s="437"/>
      <c r="E79" s="441"/>
      <c r="F79" s="444"/>
      <c r="G79" s="669"/>
      <c r="H79" s="607"/>
      <c r="I79" s="815"/>
      <c r="J79" s="815"/>
    </row>
    <row r="80" spans="2:11">
      <c r="B80" s="436" t="s">
        <v>873</v>
      </c>
      <c r="C80" s="309"/>
      <c r="D80" s="437"/>
      <c r="E80" s="441"/>
      <c r="F80" s="444"/>
      <c r="G80" s="669"/>
      <c r="H80" s="607"/>
      <c r="I80" s="815"/>
      <c r="J80" s="815"/>
    </row>
    <row r="81" spans="2:10">
      <c r="B81" s="438" t="s">
        <v>874</v>
      </c>
      <c r="C81" s="90" t="s">
        <v>96</v>
      </c>
      <c r="D81" s="439" t="s">
        <v>99</v>
      </c>
      <c r="E81" s="440">
        <v>15.37704897197</v>
      </c>
      <c r="F81" s="444">
        <f>9106447.8924/1000000</f>
        <v>9.1064478924000003</v>
      </c>
      <c r="G81" s="669">
        <v>20.91</v>
      </c>
      <c r="H81" s="607"/>
      <c r="I81" s="815"/>
      <c r="J81" s="815"/>
    </row>
    <row r="82" spans="2:10">
      <c r="B82" s="438" t="s">
        <v>875</v>
      </c>
      <c r="C82" s="90" t="s">
        <v>96</v>
      </c>
      <c r="D82" s="439" t="s">
        <v>99</v>
      </c>
      <c r="E82" s="440">
        <v>344.93365786817998</v>
      </c>
      <c r="F82" s="444">
        <v>880</v>
      </c>
      <c r="G82" s="444">
        <v>1077</v>
      </c>
      <c r="H82" s="607"/>
      <c r="I82" s="815"/>
      <c r="J82" s="815"/>
    </row>
    <row r="83" spans="2:10">
      <c r="B83" s="438" t="s">
        <v>869</v>
      </c>
      <c r="C83" s="309" t="s">
        <v>14</v>
      </c>
      <c r="D83" s="439" t="s">
        <v>99</v>
      </c>
      <c r="E83" s="440">
        <v>4.4579728945577415</v>
      </c>
      <c r="F83" s="444">
        <f>F81/F82*100</f>
        <v>1.0348236241363635</v>
      </c>
      <c r="G83" s="444">
        <f>G81/G82*100</f>
        <v>1.9415041782729805</v>
      </c>
      <c r="H83" s="607"/>
      <c r="I83" s="815"/>
      <c r="J83" s="815"/>
    </row>
    <row r="84" spans="2:10" ht="27.75" customHeight="1">
      <c r="B84" s="847" t="s">
        <v>876</v>
      </c>
      <c r="C84" s="847"/>
      <c r="D84" s="847"/>
      <c r="E84" s="847"/>
      <c r="F84" s="847"/>
      <c r="G84" s="568"/>
      <c r="H84" s="568"/>
      <c r="I84" s="815"/>
      <c r="J84" s="815"/>
    </row>
    <row r="85" spans="2:10" ht="15.75" customHeight="1">
      <c r="B85" s="848" t="s">
        <v>877</v>
      </c>
      <c r="C85" s="848"/>
      <c r="D85" s="848"/>
      <c r="E85" s="848"/>
      <c r="F85" s="848"/>
      <c r="G85" s="568"/>
      <c r="H85" s="568"/>
      <c r="I85" s="815"/>
      <c r="J85" s="815"/>
    </row>
    <row r="86" spans="2:10" ht="30" customHeight="1">
      <c r="B86" s="848" t="s">
        <v>878</v>
      </c>
      <c r="C86" s="848"/>
      <c r="D86" s="848"/>
      <c r="E86" s="848"/>
      <c r="F86" s="848"/>
      <c r="G86" s="568"/>
      <c r="H86" s="568"/>
      <c r="I86" s="815"/>
      <c r="J86" s="815"/>
    </row>
    <row r="87" spans="2:10">
      <c r="B87" s="486" t="s">
        <v>879</v>
      </c>
      <c r="C87" s="414"/>
      <c r="D87" s="401"/>
      <c r="E87" s="401"/>
      <c r="F87" s="815"/>
      <c r="G87" s="815"/>
      <c r="H87" s="815"/>
      <c r="I87" s="815"/>
      <c r="J87" s="815"/>
    </row>
    <row r="88" spans="2:10">
      <c r="B88" s="486"/>
      <c r="C88" s="414"/>
      <c r="D88" s="401"/>
      <c r="E88" s="401"/>
      <c r="F88" s="815"/>
      <c r="G88" s="815"/>
      <c r="H88" s="815"/>
      <c r="I88" s="815"/>
      <c r="J88" s="815"/>
    </row>
    <row r="89" spans="2:10">
      <c r="B89" s="335"/>
      <c r="C89" s="414"/>
      <c r="D89" s="401"/>
      <c r="E89" s="401"/>
      <c r="F89" s="815"/>
      <c r="G89" s="815"/>
      <c r="H89" s="815"/>
      <c r="I89" s="815"/>
      <c r="J89" s="815"/>
    </row>
    <row r="90" spans="2:10">
      <c r="B90" s="20" t="s">
        <v>880</v>
      </c>
      <c r="C90" s="21"/>
      <c r="D90" s="22"/>
      <c r="E90" s="22"/>
      <c r="F90" s="22"/>
      <c r="G90" s="22"/>
      <c r="H90" s="2"/>
      <c r="I90" s="2"/>
    </row>
    <row r="91" spans="2:10" ht="30">
      <c r="B91" s="70" t="s">
        <v>881</v>
      </c>
      <c r="C91" s="24" t="s">
        <v>464</v>
      </c>
      <c r="D91" s="70" t="s">
        <v>882</v>
      </c>
      <c r="E91" s="70" t="s">
        <v>310</v>
      </c>
      <c r="F91" s="70" t="s">
        <v>365</v>
      </c>
      <c r="G91" s="70" t="s">
        <v>883</v>
      </c>
      <c r="H91" s="2"/>
      <c r="I91" s="2"/>
    </row>
    <row r="92" spans="2:10">
      <c r="B92" s="338" t="s">
        <v>284</v>
      </c>
      <c r="C92" s="396" t="s">
        <v>884</v>
      </c>
      <c r="D92" s="420">
        <v>0.32</v>
      </c>
      <c r="E92" s="420">
        <f>F11/1000</f>
        <v>0.36499999999999999</v>
      </c>
      <c r="F92" s="420">
        <v>0.44</v>
      </c>
      <c r="G92" s="420">
        <v>0.19</v>
      </c>
      <c r="H92" s="609"/>
      <c r="I92" s="2"/>
      <c r="J92" s="421"/>
    </row>
    <row r="93" spans="2:10">
      <c r="B93" s="344" t="s">
        <v>286</v>
      </c>
      <c r="C93" s="396" t="s">
        <v>884</v>
      </c>
      <c r="D93" s="422">
        <v>8.36</v>
      </c>
      <c r="E93" s="422">
        <f>F12/1000</f>
        <v>6.9329999999999998</v>
      </c>
      <c r="F93" s="422">
        <v>4.63</v>
      </c>
      <c r="G93" s="422">
        <v>4.8499999999999996</v>
      </c>
      <c r="H93" s="609"/>
      <c r="I93" s="423"/>
      <c r="J93" s="424"/>
    </row>
    <row r="94" spans="2:10">
      <c r="B94" s="344" t="s">
        <v>287</v>
      </c>
      <c r="C94" s="396" t="s">
        <v>884</v>
      </c>
      <c r="D94" s="425">
        <v>7.4</v>
      </c>
      <c r="E94" s="425">
        <v>8.3000000000000007</v>
      </c>
      <c r="F94" s="658">
        <v>6.56</v>
      </c>
      <c r="G94" s="425">
        <v>4.3</v>
      </c>
      <c r="H94" s="610"/>
      <c r="I94" s="423"/>
      <c r="J94" s="424"/>
    </row>
    <row r="95" spans="2:10">
      <c r="B95" s="344" t="s">
        <v>355</v>
      </c>
      <c r="C95" s="396" t="s">
        <v>851</v>
      </c>
      <c r="D95" s="425">
        <v>5.8</v>
      </c>
      <c r="E95" s="425">
        <v>4.0999999999999996</v>
      </c>
      <c r="F95" s="658">
        <f>H15</f>
        <v>1.66</v>
      </c>
      <c r="G95" s="422">
        <v>3.48</v>
      </c>
      <c r="H95" s="609"/>
      <c r="I95" s="2"/>
    </row>
    <row r="96" spans="2:10">
      <c r="B96"/>
      <c r="C96" s="46"/>
      <c r="D96"/>
      <c r="E96"/>
      <c r="F96"/>
      <c r="G96"/>
      <c r="H96"/>
      <c r="I96"/>
      <c r="J96"/>
    </row>
    <row r="97" spans="2:10">
      <c r="B97"/>
      <c r="C97" s="46"/>
      <c r="D97"/>
      <c r="E97"/>
      <c r="F97"/>
      <c r="G97"/>
      <c r="H97"/>
      <c r="I97"/>
      <c r="J97"/>
    </row>
    <row r="98" spans="2:10">
      <c r="B98" s="20" t="s">
        <v>288</v>
      </c>
      <c r="C98" s="21"/>
      <c r="D98" s="22"/>
      <c r="E98" s="22"/>
      <c r="F98" s="22"/>
      <c r="G98" s="22"/>
      <c r="H98" s="2"/>
      <c r="I98" s="2"/>
    </row>
    <row r="99" spans="2:10" ht="30">
      <c r="B99" s="70" t="s">
        <v>881</v>
      </c>
      <c r="C99" s="24" t="s">
        <v>464</v>
      </c>
      <c r="D99" s="70" t="s">
        <v>882</v>
      </c>
      <c r="E99" s="70" t="s">
        <v>310</v>
      </c>
      <c r="F99" s="70" t="s">
        <v>365</v>
      </c>
      <c r="G99" s="70" t="s">
        <v>883</v>
      </c>
      <c r="H99" s="2"/>
      <c r="I99" s="2"/>
    </row>
    <row r="100" spans="2:10">
      <c r="B100" s="344" t="s">
        <v>276</v>
      </c>
      <c r="C100" s="396" t="s">
        <v>884</v>
      </c>
      <c r="D100" s="426">
        <v>3.5</v>
      </c>
      <c r="E100" s="426">
        <f>E53</f>
        <v>3.2</v>
      </c>
      <c r="F100" s="426">
        <f>F53</f>
        <v>0.78551742769999999</v>
      </c>
      <c r="G100" s="426">
        <v>2.0499999999999998</v>
      </c>
      <c r="H100" s="611"/>
      <c r="I100" s="2"/>
    </row>
    <row r="101" spans="2:10">
      <c r="B101" s="344" t="s">
        <v>853</v>
      </c>
      <c r="C101" s="396" t="s">
        <v>884</v>
      </c>
      <c r="D101" s="427">
        <v>0.3</v>
      </c>
      <c r="E101" s="427">
        <f>E54</f>
        <v>0.1</v>
      </c>
      <c r="F101" s="426">
        <f t="shared" ref="F101:F104" si="2">F54</f>
        <v>0.1228193318</v>
      </c>
      <c r="G101" s="427">
        <v>0.2</v>
      </c>
      <c r="H101" s="611"/>
      <c r="I101" s="2"/>
    </row>
    <row r="102" spans="2:10">
      <c r="B102" s="344" t="s">
        <v>278</v>
      </c>
      <c r="C102" s="396" t="s">
        <v>884</v>
      </c>
      <c r="D102" s="427">
        <v>0.5</v>
      </c>
      <c r="E102" s="427">
        <f>E55</f>
        <v>0.2</v>
      </c>
      <c r="F102" s="426">
        <f t="shared" si="2"/>
        <v>8.8192328739999992E-2</v>
      </c>
      <c r="G102" s="427">
        <v>0.28999999999999998</v>
      </c>
      <c r="H102" s="611"/>
      <c r="I102" s="2"/>
    </row>
    <row r="103" spans="2:10">
      <c r="B103" s="344" t="s">
        <v>854</v>
      </c>
      <c r="C103" s="396" t="s">
        <v>884</v>
      </c>
      <c r="D103" s="427">
        <v>0.4</v>
      </c>
      <c r="E103" s="427">
        <f>E56</f>
        <v>0.2</v>
      </c>
      <c r="F103" s="426">
        <f t="shared" si="2"/>
        <v>0.2019039</v>
      </c>
      <c r="G103" s="427">
        <v>0.24</v>
      </c>
      <c r="H103" s="611"/>
      <c r="I103" s="2"/>
    </row>
    <row r="104" spans="2:10">
      <c r="B104" s="344" t="s">
        <v>855</v>
      </c>
      <c r="C104" s="396" t="s">
        <v>884</v>
      </c>
      <c r="D104" s="427">
        <v>1.1000000000000001</v>
      </c>
      <c r="E104" s="427">
        <f>E57</f>
        <v>0.4</v>
      </c>
      <c r="F104" s="426">
        <f t="shared" si="2"/>
        <v>0.46508760632607643</v>
      </c>
      <c r="G104" s="427" t="s">
        <v>54</v>
      </c>
      <c r="H104" s="611"/>
      <c r="I104" s="2"/>
    </row>
    <row r="105" spans="2:10">
      <c r="B105"/>
      <c r="C105" s="46"/>
      <c r="D105" s="428"/>
      <c r="E105"/>
      <c r="F105"/>
      <c r="G105"/>
      <c r="H105"/>
      <c r="I105"/>
    </row>
    <row r="106" spans="2:10">
      <c r="B106"/>
      <c r="C106" s="46"/>
      <c r="D106"/>
      <c r="E106"/>
      <c r="F106"/>
      <c r="G106"/>
      <c r="H106"/>
      <c r="I106"/>
    </row>
    <row r="107" spans="2:10">
      <c r="B107" s="20" t="s">
        <v>885</v>
      </c>
      <c r="C107" s="21"/>
      <c r="D107" s="22"/>
      <c r="E107" s="22"/>
      <c r="F107" s="22"/>
      <c r="G107" s="22"/>
      <c r="H107" s="22"/>
      <c r="I107" s="22"/>
    </row>
    <row r="108" spans="2:10" ht="30">
      <c r="B108" s="70" t="s">
        <v>881</v>
      </c>
      <c r="C108" s="24" t="s">
        <v>464</v>
      </c>
      <c r="D108" s="70" t="s">
        <v>886</v>
      </c>
      <c r="E108" s="70" t="s">
        <v>310</v>
      </c>
      <c r="F108" s="70" t="s">
        <v>887</v>
      </c>
      <c r="G108" s="70">
        <v>2025</v>
      </c>
      <c r="H108" s="70" t="s">
        <v>888</v>
      </c>
      <c r="I108" s="70" t="s">
        <v>883</v>
      </c>
    </row>
    <row r="109" spans="2:10">
      <c r="B109" s="338" t="s">
        <v>290</v>
      </c>
      <c r="C109" s="396" t="s">
        <v>96</v>
      </c>
      <c r="D109" s="429">
        <v>95.087922942258004</v>
      </c>
      <c r="E109" s="429">
        <v>103.93656467012008</v>
      </c>
      <c r="F109" s="531" t="s">
        <v>889</v>
      </c>
      <c r="G109" s="531">
        <v>151.9</v>
      </c>
      <c r="H109" s="531" t="s">
        <v>890</v>
      </c>
      <c r="I109" s="429">
        <v>400</v>
      </c>
    </row>
    <row r="110" spans="2:10">
      <c r="B110" s="487"/>
      <c r="C110" s="34"/>
      <c r="D110" s="488"/>
      <c r="E110" s="488"/>
      <c r="F110" s="488"/>
      <c r="G110" s="488"/>
      <c r="H110" s="488"/>
      <c r="I110" s="2"/>
    </row>
    <row r="111" spans="2:10" ht="26.25" customHeight="1">
      <c r="B111" s="65"/>
      <c r="C111" s="835"/>
      <c r="D111" s="836"/>
      <c r="H111" s="2"/>
      <c r="I111" s="2"/>
    </row>
    <row r="112" spans="2:10">
      <c r="B112" s="849" t="s">
        <v>891</v>
      </c>
      <c r="C112" s="849"/>
      <c r="D112" s="430"/>
      <c r="H112" s="2"/>
      <c r="I112" s="2"/>
    </row>
    <row r="113" spans="2:9">
      <c r="B113" s="442" t="s">
        <v>291</v>
      </c>
      <c r="C113" s="431" t="s">
        <v>892</v>
      </c>
      <c r="D113" s="431" t="s">
        <v>893</v>
      </c>
      <c r="H113" s="2"/>
      <c r="I113" s="2"/>
    </row>
    <row r="114" spans="2:9" ht="37.5" customHeight="1">
      <c r="B114" s="837" t="s">
        <v>894</v>
      </c>
      <c r="C114" s="838" t="s">
        <v>895</v>
      </c>
      <c r="D114" s="839" t="s">
        <v>896</v>
      </c>
    </row>
    <row r="115" spans="2:9" ht="50.25" customHeight="1">
      <c r="B115" s="837" t="s">
        <v>897</v>
      </c>
      <c r="C115" s="838" t="s">
        <v>898</v>
      </c>
      <c r="D115" s="839" t="s">
        <v>896</v>
      </c>
    </row>
    <row r="116" spans="2:9" ht="50.25" customHeight="1">
      <c r="B116" s="837" t="s">
        <v>899</v>
      </c>
      <c r="C116" s="838" t="s">
        <v>330</v>
      </c>
      <c r="D116" s="839" t="s">
        <v>896</v>
      </c>
    </row>
    <row r="118" spans="2:9" ht="24.75" customHeight="1">
      <c r="B118" s="850" t="s">
        <v>900</v>
      </c>
      <c r="C118" s="850"/>
      <c r="D118" s="850"/>
      <c r="E118" s="850"/>
      <c r="F118" s="850"/>
      <c r="G118" s="850"/>
    </row>
    <row r="119" spans="2:9" ht="42" customHeight="1">
      <c r="B119" s="851" t="s">
        <v>399</v>
      </c>
      <c r="C119" s="851" t="s">
        <v>901</v>
      </c>
      <c r="D119" s="851" t="s">
        <v>902</v>
      </c>
      <c r="E119" s="851" t="s">
        <v>903</v>
      </c>
      <c r="F119" s="851" t="s">
        <v>904</v>
      </c>
      <c r="G119" s="851" t="s">
        <v>905</v>
      </c>
    </row>
    <row r="120" spans="2:9" ht="24.75" customHeight="1">
      <c r="B120" s="851"/>
      <c r="C120" s="851"/>
      <c r="D120" s="851"/>
      <c r="E120" s="851"/>
      <c r="F120" s="851">
        <v>-2050</v>
      </c>
      <c r="G120" s="851"/>
    </row>
    <row r="121" spans="2:9" ht="24.75" customHeight="1">
      <c r="B121" s="672" t="s">
        <v>405</v>
      </c>
      <c r="C121" s="673" t="s">
        <v>406</v>
      </c>
      <c r="D121" s="673" t="s">
        <v>407</v>
      </c>
      <c r="E121" s="673" t="s">
        <v>408</v>
      </c>
      <c r="F121" s="673" t="s">
        <v>409</v>
      </c>
      <c r="G121" s="674" t="s">
        <v>410</v>
      </c>
    </row>
    <row r="122" spans="2:9" ht="24.75" customHeight="1">
      <c r="B122" s="675" t="s">
        <v>906</v>
      </c>
      <c r="C122" s="676">
        <v>121914539</v>
      </c>
      <c r="D122" s="676">
        <v>133715949</v>
      </c>
      <c r="E122" s="676">
        <v>129250980</v>
      </c>
      <c r="F122" s="676">
        <v>142294574</v>
      </c>
      <c r="G122" s="677">
        <v>137221138</v>
      </c>
    </row>
    <row r="123" spans="2:9" ht="24.75" customHeight="1">
      <c r="B123" s="675" t="s">
        <v>907</v>
      </c>
      <c r="C123" s="678" t="s">
        <v>413</v>
      </c>
      <c r="D123" s="679">
        <v>9.7000000000000003E-2</v>
      </c>
      <c r="E123" s="679">
        <v>0.06</v>
      </c>
      <c r="F123" s="679">
        <v>0.16700000000000001</v>
      </c>
      <c r="G123" s="680">
        <v>0.126</v>
      </c>
    </row>
    <row r="124" spans="2:9" ht="24.75" customHeight="1">
      <c r="B124" s="675" t="s">
        <v>908</v>
      </c>
      <c r="C124" s="678"/>
      <c r="D124" s="676">
        <f>D122-C122</f>
        <v>11801410</v>
      </c>
      <c r="E124" s="676">
        <f>E122-C122</f>
        <v>7336441</v>
      </c>
      <c r="F124" s="676">
        <f>F122-C122</f>
        <v>20380035</v>
      </c>
      <c r="G124" s="677">
        <f>G122-C122</f>
        <v>15306599</v>
      </c>
    </row>
    <row r="125" spans="2:9" ht="24.75" customHeight="1">
      <c r="B125" s="675" t="s">
        <v>909</v>
      </c>
      <c r="C125" s="679">
        <v>0.17499999999999999</v>
      </c>
      <c r="D125" s="679">
        <v>0.17199999999999999</v>
      </c>
      <c r="E125" s="679">
        <v>0.17299999999999999</v>
      </c>
      <c r="F125" s="679">
        <v>0.17</v>
      </c>
      <c r="G125" s="680">
        <v>0.17100000000000001</v>
      </c>
    </row>
    <row r="126" spans="2:9" ht="24.75" customHeight="1">
      <c r="B126" s="675" t="s">
        <v>910</v>
      </c>
      <c r="C126" s="679">
        <v>0.17499999999999999</v>
      </c>
      <c r="D126" s="679">
        <v>0.17199999999999999</v>
      </c>
      <c r="E126" s="679">
        <v>0.17299999999999999</v>
      </c>
      <c r="F126" s="679">
        <v>0.17</v>
      </c>
      <c r="G126" s="680">
        <v>0.17100000000000001</v>
      </c>
    </row>
    <row r="127" spans="2:9" ht="24.75" customHeight="1">
      <c r="B127" s="675" t="s">
        <v>911</v>
      </c>
      <c r="C127" s="679">
        <v>0.17499999999999999</v>
      </c>
      <c r="D127" s="679">
        <v>0.17199999999999999</v>
      </c>
      <c r="E127" s="679">
        <v>0.17299999999999999</v>
      </c>
      <c r="F127" s="679">
        <v>0.17</v>
      </c>
      <c r="G127" s="680">
        <v>0.17100000000000001</v>
      </c>
    </row>
    <row r="128" spans="2:9" ht="138" customHeight="1">
      <c r="B128" s="852" t="s">
        <v>912</v>
      </c>
      <c r="C128" s="852"/>
      <c r="D128" s="852"/>
      <c r="E128" s="852"/>
      <c r="F128" s="852"/>
      <c r="G128" s="852"/>
    </row>
    <row r="129" spans="1:11">
      <c r="B129"/>
      <c r="C129"/>
      <c r="D129"/>
      <c r="E129"/>
      <c r="F129"/>
      <c r="G129"/>
    </row>
    <row r="130" spans="1:11">
      <c r="B130" s="853" t="s">
        <v>913</v>
      </c>
      <c r="C130" s="853"/>
      <c r="D130" s="683"/>
      <c r="E130" s="683"/>
      <c r="F130" s="683"/>
      <c r="G130" s="683"/>
      <c r="H130" s="69"/>
      <c r="I130" s="69"/>
    </row>
    <row r="131" spans="1:11">
      <c r="B131" s="851" t="s">
        <v>914</v>
      </c>
      <c r="C131" s="851"/>
      <c r="D131" s="687"/>
      <c r="E131" s="685"/>
      <c r="F131" s="685"/>
      <c r="G131" s="683"/>
      <c r="H131" s="69"/>
      <c r="I131" s="69"/>
    </row>
    <row r="132" spans="1:11" ht="51" customHeight="1">
      <c r="B132" s="682" t="s">
        <v>915</v>
      </c>
      <c r="C132" s="686" t="s">
        <v>916</v>
      </c>
      <c r="D132" s="688" t="s">
        <v>917</v>
      </c>
      <c r="E132" s="690" t="s">
        <v>918</v>
      </c>
      <c r="F132" s="690" t="s">
        <v>919</v>
      </c>
      <c r="G132" s="689"/>
      <c r="H132" s="69"/>
      <c r="I132" s="69"/>
    </row>
    <row r="133" spans="1:11">
      <c r="A133" s="681"/>
      <c r="B133" s="682">
        <v>998</v>
      </c>
      <c r="C133" s="682">
        <v>1713</v>
      </c>
      <c r="D133" s="691">
        <v>0.57999999999999996</v>
      </c>
      <c r="E133" s="691">
        <v>0.77</v>
      </c>
      <c r="F133" s="691">
        <v>1.1399999999999999</v>
      </c>
      <c r="G133" s="815"/>
    </row>
    <row r="134" spans="1:11" ht="36" customHeight="1">
      <c r="B134" s="854" t="s">
        <v>920</v>
      </c>
      <c r="C134" s="854"/>
      <c r="D134"/>
      <c r="E134"/>
      <c r="F134"/>
      <c r="G134"/>
    </row>
    <row r="135" spans="1:11">
      <c r="B135" s="815"/>
      <c r="C135" s="815"/>
      <c r="D135" s="815"/>
      <c r="E135" s="815"/>
      <c r="F135" s="815"/>
      <c r="G135" s="815"/>
    </row>
    <row r="136" spans="1:11" ht="30">
      <c r="B136" s="144" t="s">
        <v>921</v>
      </c>
      <c r="C136" s="145"/>
      <c r="D136" s="145"/>
      <c r="E136" s="145"/>
      <c r="F136" s="145"/>
      <c r="G136" s="146"/>
      <c r="H136" s="146"/>
      <c r="I136" s="146"/>
      <c r="J136" s="146"/>
      <c r="K136" s="694"/>
    </row>
    <row r="137" spans="1:11">
      <c r="B137" s="148"/>
      <c r="C137" s="149" t="s">
        <v>12</v>
      </c>
      <c r="D137" s="507" t="s">
        <v>586</v>
      </c>
      <c r="E137" s="507" t="s">
        <v>587</v>
      </c>
      <c r="F137" s="507" t="s">
        <v>588</v>
      </c>
      <c r="G137" s="507" t="s">
        <v>589</v>
      </c>
      <c r="H137" s="507" t="s">
        <v>590</v>
      </c>
      <c r="I137" s="507" t="s">
        <v>726</v>
      </c>
      <c r="J137" s="507" t="s">
        <v>727</v>
      </c>
    </row>
    <row r="138" spans="1:11">
      <c r="B138" s="338" t="s">
        <v>922</v>
      </c>
      <c r="C138" s="396" t="s">
        <v>923</v>
      </c>
      <c r="D138" s="338">
        <f>I11</f>
        <v>437</v>
      </c>
      <c r="E138" s="692">
        <v>2.1604935635199998</v>
      </c>
      <c r="F138" s="338" t="s">
        <v>54</v>
      </c>
      <c r="G138" s="692">
        <v>0.91935896319999999</v>
      </c>
      <c r="H138" s="692">
        <v>10.48069218048</v>
      </c>
      <c r="I138" s="338" t="s">
        <v>54</v>
      </c>
      <c r="J138" s="692">
        <v>5.8724053774399998</v>
      </c>
    </row>
    <row r="139" spans="1:11">
      <c r="B139" s="344" t="s">
        <v>924</v>
      </c>
      <c r="C139" s="396" t="s">
        <v>923</v>
      </c>
      <c r="D139" s="338">
        <f>I12</f>
        <v>4625</v>
      </c>
      <c r="E139" s="692" t="s">
        <v>54</v>
      </c>
      <c r="F139" s="338" t="s">
        <v>54</v>
      </c>
      <c r="G139" s="338" t="s">
        <v>54</v>
      </c>
      <c r="H139" s="338" t="s">
        <v>54</v>
      </c>
      <c r="I139" s="338" t="s">
        <v>54</v>
      </c>
      <c r="J139" s="338" t="s">
        <v>54</v>
      </c>
    </row>
    <row r="140" spans="1:11">
      <c r="B140" s="693" t="s">
        <v>438</v>
      </c>
    </row>
  </sheetData>
  <sheetProtection algorithmName="SHA-512" hashValue="Nm/uTMhdBtPhHeojIIEynAMMM8buSpB6dLfkjVBMKeMJ8fzhATjfROo4bdcylmvtYMlLj5Pw8vuD6KZWO6S9bA==" saltValue="4J21cKO0OEEuft3Tl4SG+w==" spinCount="100000" sheet="1" selectLockedCells="1" selectUnlockedCells="1"/>
  <mergeCells count="27">
    <mergeCell ref="G119:G120"/>
    <mergeCell ref="B128:G128"/>
    <mergeCell ref="B130:C130"/>
    <mergeCell ref="B131:C131"/>
    <mergeCell ref="B134:C134"/>
    <mergeCell ref="B119:B120"/>
    <mergeCell ref="C119:C120"/>
    <mergeCell ref="D119:D120"/>
    <mergeCell ref="E119:E120"/>
    <mergeCell ref="F119:F120"/>
    <mergeCell ref="B84:F84"/>
    <mergeCell ref="B85:F85"/>
    <mergeCell ref="B86:F86"/>
    <mergeCell ref="B112:C112"/>
    <mergeCell ref="B118:G118"/>
    <mergeCell ref="C50:E50"/>
    <mergeCell ref="F50:J50"/>
    <mergeCell ref="B58:M58"/>
    <mergeCell ref="C62:E62"/>
    <mergeCell ref="F62:H62"/>
    <mergeCell ref="J62:K62"/>
    <mergeCell ref="B43:E43"/>
    <mergeCell ref="B9:E9"/>
    <mergeCell ref="B16:I16"/>
    <mergeCell ref="B17:I17"/>
    <mergeCell ref="B18:I18"/>
    <mergeCell ref="B28:E2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F3FA-9CA5-4F81-9353-B8338FA68890}">
  <sheetPr>
    <tabColor theme="9" tint="0.39997558519241921"/>
  </sheetPr>
  <dimension ref="C1:F18"/>
  <sheetViews>
    <sheetView showGridLines="0" tabSelected="1" zoomScale="115" zoomScaleNormal="115" workbookViewId="0">
      <selection activeCell="D24" sqref="D24"/>
    </sheetView>
  </sheetViews>
  <sheetFormatPr defaultColWidth="8.7109375" defaultRowHeight="15"/>
  <cols>
    <col min="1" max="1" width="8.7109375" style="2"/>
    <col min="2" max="2" width="3.7109375" style="2" customWidth="1"/>
    <col min="3" max="3" width="15.5703125" style="17" customWidth="1"/>
    <col min="4" max="4" width="75.5703125" style="7" customWidth="1"/>
    <col min="5" max="5" width="50.7109375" style="5" customWidth="1"/>
    <col min="6" max="6" width="25.7109375" style="5" customWidth="1"/>
    <col min="7" max="16384" width="8.7109375" style="2"/>
  </cols>
  <sheetData>
    <row r="1" spans="3:6">
      <c r="C1" s="8"/>
      <c r="D1" s="12"/>
      <c r="E1" s="3"/>
    </row>
    <row r="2" spans="3:6">
      <c r="C2" s="8"/>
      <c r="D2" s="12"/>
      <c r="E2" s="3"/>
    </row>
    <row r="3" spans="3:6">
      <c r="C3" s="8"/>
      <c r="D3" s="12"/>
      <c r="E3" s="3"/>
    </row>
    <row r="4" spans="3:6">
      <c r="C4" s="2"/>
      <c r="D4" s="88"/>
      <c r="E4" s="6"/>
    </row>
    <row r="5" spans="3:6" ht="18.75">
      <c r="C5" s="10"/>
      <c r="F5" s="2"/>
    </row>
    <row r="6" spans="3:6">
      <c r="C6" s="2"/>
      <c r="D6" s="2"/>
      <c r="E6" s="2"/>
      <c r="F6" s="2"/>
    </row>
    <row r="15" spans="3:6" s="435" customFormat="1">
      <c r="C15" s="432"/>
      <c r="D15" s="433"/>
      <c r="E15" s="434"/>
      <c r="F15" s="434"/>
    </row>
    <row r="18" spans="3:3">
      <c r="C18" s="18"/>
    </row>
  </sheetData>
  <sheetProtection algorithmName="SHA-512" hashValue="vMG9YBMrXxvKybAzEKYSqKSL5GZk1WTUSBOmvS6DI3MboJX12K3j8E5eOHmzg2dU9AcpM95KM7Z6SIFXdzNJng==" saltValue="N1NWFGzwmMollNleQBEgIQ==" spinCount="100000" sheet="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F3C1-0582-4237-81E7-756576F7428B}">
  <sheetPr>
    <tabColor theme="9" tint="0.39997558519241921"/>
  </sheetPr>
  <dimension ref="A1:J151"/>
  <sheetViews>
    <sheetView showGridLines="0" topLeftCell="A150" zoomScaleNormal="100" workbookViewId="0">
      <selection activeCell="H29" sqref="H29:H30"/>
    </sheetView>
  </sheetViews>
  <sheetFormatPr defaultColWidth="8.7109375" defaultRowHeight="15"/>
  <cols>
    <col min="1" max="1" width="6.85546875" style="2" customWidth="1"/>
    <col min="2" max="2" width="3.7109375" style="2" customWidth="1"/>
    <col min="3" max="3" width="72" style="17" customWidth="1"/>
    <col min="4" max="4" width="20.140625" style="7" customWidth="1"/>
    <col min="5" max="5" width="25.7109375" style="5" customWidth="1"/>
    <col min="6" max="6" width="26.140625" style="5" customWidth="1"/>
    <col min="7" max="7" width="32.28515625" style="5" customWidth="1"/>
    <col min="8" max="8" width="46.28515625" style="5" customWidth="1"/>
    <col min="9" max="9" width="23.7109375" style="2" customWidth="1"/>
    <col min="10" max="16384" width="8.7109375" style="2"/>
  </cols>
  <sheetData>
    <row r="1" spans="1:9">
      <c r="C1" s="8"/>
      <c r="D1" s="4"/>
      <c r="E1" s="3"/>
      <c r="F1" s="3"/>
    </row>
    <row r="2" spans="1:9">
      <c r="C2" s="8"/>
      <c r="D2" s="4"/>
      <c r="E2" s="3"/>
      <c r="F2" s="3"/>
    </row>
    <row r="3" spans="1:9" ht="15" customHeight="1">
      <c r="C3" s="8"/>
      <c r="D3" s="4"/>
      <c r="E3" s="3"/>
      <c r="F3" s="3"/>
      <c r="G3" s="857"/>
      <c r="H3" s="857"/>
    </row>
    <row r="4" spans="1:9">
      <c r="C4" s="8"/>
      <c r="D4" s="4"/>
      <c r="E4" s="3"/>
      <c r="F4" s="3"/>
      <c r="G4" s="857"/>
      <c r="H4" s="857"/>
    </row>
    <row r="5" spans="1:9">
      <c r="C5" s="8"/>
      <c r="D5" s="4"/>
      <c r="E5" s="3"/>
      <c r="F5" s="3"/>
    </row>
    <row r="6" spans="1:9">
      <c r="C6" s="2"/>
      <c r="D6" s="858"/>
      <c r="E6" s="858"/>
      <c r="F6" s="858"/>
    </row>
    <row r="7" spans="1:9" ht="18.75" customHeight="1">
      <c r="C7" s="10" t="s">
        <v>10</v>
      </c>
      <c r="D7" s="858"/>
      <c r="E7" s="858"/>
      <c r="F7" s="858"/>
      <c r="G7"/>
    </row>
    <row r="8" spans="1:9">
      <c r="C8" s="11"/>
      <c r="D8" s="12"/>
      <c r="E8" s="13"/>
      <c r="F8" s="13"/>
    </row>
    <row r="9" spans="1:9">
      <c r="C9" s="20" t="s">
        <v>11</v>
      </c>
      <c r="D9" s="21"/>
      <c r="E9" s="22"/>
      <c r="F9" s="22"/>
      <c r="G9" s="22"/>
      <c r="H9" s="22"/>
      <c r="I9" s="22"/>
    </row>
    <row r="10" spans="1:9">
      <c r="C10" s="23"/>
      <c r="D10" s="24" t="s">
        <v>12</v>
      </c>
      <c r="E10" s="25" t="s">
        <v>42</v>
      </c>
      <c r="F10" s="25">
        <v>2023</v>
      </c>
      <c r="G10" s="25" t="s">
        <v>310</v>
      </c>
      <c r="H10" s="25">
        <v>2025</v>
      </c>
      <c r="I10" s="25" t="s">
        <v>386</v>
      </c>
    </row>
    <row r="11" spans="1:9">
      <c r="C11" s="26" t="s">
        <v>13</v>
      </c>
      <c r="D11" s="27" t="s">
        <v>14</v>
      </c>
      <c r="E11" s="28">
        <v>49</v>
      </c>
      <c r="F11" s="28">
        <v>49</v>
      </c>
      <c r="G11" s="573">
        <v>49.4</v>
      </c>
      <c r="H11" s="573">
        <v>52.26</v>
      </c>
      <c r="I11" s="573" t="s">
        <v>388</v>
      </c>
    </row>
    <row r="12" spans="1:9">
      <c r="C12" s="29" t="s">
        <v>15</v>
      </c>
      <c r="D12" s="30" t="s">
        <v>14</v>
      </c>
      <c r="E12" s="31" t="s">
        <v>16</v>
      </c>
      <c r="F12" s="31" t="s">
        <v>16</v>
      </c>
      <c r="G12" s="574">
        <v>11.4</v>
      </c>
      <c r="H12" s="574">
        <v>12.03</v>
      </c>
      <c r="I12" s="574" t="s">
        <v>389</v>
      </c>
    </row>
    <row r="13" spans="1:9">
      <c r="C13" s="29" t="s">
        <v>17</v>
      </c>
      <c r="D13" s="30" t="s">
        <v>14</v>
      </c>
      <c r="E13" s="31" t="s">
        <v>18</v>
      </c>
      <c r="F13" s="31" t="s">
        <v>18</v>
      </c>
      <c r="G13" s="574">
        <v>39.200000000000003</v>
      </c>
      <c r="H13" s="574">
        <v>35.71</v>
      </c>
      <c r="I13" s="574">
        <v>36.22</v>
      </c>
    </row>
    <row r="14" spans="1:9">
      <c r="A14" s="32"/>
      <c r="C14" s="33"/>
      <c r="D14" s="34"/>
      <c r="E14"/>
      <c r="F14" s="35"/>
      <c r="G14" s="2"/>
      <c r="H14" s="2"/>
    </row>
    <row r="15" spans="1:9">
      <c r="A15" s="32"/>
      <c r="C15" s="33"/>
      <c r="D15" s="34"/>
      <c r="E15"/>
      <c r="F15" s="35"/>
      <c r="G15" s="2"/>
      <c r="H15" s="2"/>
    </row>
    <row r="16" spans="1:9">
      <c r="C16" s="20" t="s">
        <v>19</v>
      </c>
      <c r="D16" s="21"/>
      <c r="E16" s="22"/>
      <c r="F16" s="22"/>
      <c r="G16" s="22"/>
      <c r="H16" s="22"/>
      <c r="I16" s="22"/>
    </row>
    <row r="17" spans="3:9">
      <c r="C17" s="23"/>
      <c r="D17" s="24" t="s">
        <v>12</v>
      </c>
      <c r="E17" s="25">
        <v>2022</v>
      </c>
      <c r="F17" s="25">
        <v>2023</v>
      </c>
      <c r="G17" s="25" t="s">
        <v>310</v>
      </c>
      <c r="H17" s="25">
        <v>2025</v>
      </c>
      <c r="I17" s="25" t="s">
        <v>386</v>
      </c>
    </row>
    <row r="18" spans="3:9">
      <c r="C18" s="506" t="s">
        <v>20</v>
      </c>
      <c r="D18" s="36" t="s">
        <v>21</v>
      </c>
      <c r="E18" s="37">
        <v>6</v>
      </c>
      <c r="F18" s="37">
        <v>6</v>
      </c>
      <c r="G18" s="37">
        <v>6</v>
      </c>
      <c r="H18" s="37">
        <v>6</v>
      </c>
      <c r="I18" s="37">
        <v>6</v>
      </c>
    </row>
    <row r="19" spans="3:9">
      <c r="C19" s="38" t="s">
        <v>22</v>
      </c>
      <c r="D19" s="39" t="s">
        <v>21</v>
      </c>
      <c r="E19" s="575" t="s">
        <v>23</v>
      </c>
      <c r="F19" s="576">
        <v>3</v>
      </c>
      <c r="G19" s="576">
        <v>2</v>
      </c>
      <c r="H19" s="576">
        <v>2</v>
      </c>
      <c r="I19" s="576">
        <v>3</v>
      </c>
    </row>
    <row r="20" spans="3:9">
      <c r="C20" s="40" t="s">
        <v>24</v>
      </c>
      <c r="D20" s="30" t="s">
        <v>14</v>
      </c>
      <c r="E20" s="577" t="s">
        <v>25</v>
      </c>
      <c r="F20" s="578">
        <v>50</v>
      </c>
      <c r="G20" s="578">
        <v>33</v>
      </c>
      <c r="H20" s="578">
        <v>33</v>
      </c>
      <c r="I20" s="578">
        <f>I19/I18*100</f>
        <v>50</v>
      </c>
    </row>
    <row r="21" spans="3:9">
      <c r="C21" s="40" t="s">
        <v>26</v>
      </c>
      <c r="D21" s="41" t="s">
        <v>21</v>
      </c>
      <c r="E21" s="577" t="s">
        <v>27</v>
      </c>
      <c r="F21" s="578">
        <v>6</v>
      </c>
      <c r="G21" s="578">
        <v>6</v>
      </c>
      <c r="H21" s="578">
        <v>6</v>
      </c>
      <c r="I21" s="578">
        <v>6</v>
      </c>
    </row>
    <row r="22" spans="3:9">
      <c r="C22" s="40" t="s">
        <v>28</v>
      </c>
      <c r="D22" s="41" t="s">
        <v>21</v>
      </c>
      <c r="E22" s="577" t="s">
        <v>29</v>
      </c>
      <c r="F22" s="578">
        <v>0</v>
      </c>
      <c r="G22" s="578">
        <v>0</v>
      </c>
      <c r="H22" s="578">
        <v>0</v>
      </c>
      <c r="I22" s="578">
        <v>0</v>
      </c>
    </row>
    <row r="23" spans="3:9">
      <c r="C23" s="649" t="s">
        <v>30</v>
      </c>
      <c r="D23" s="650"/>
      <c r="E23" s="650"/>
      <c r="F23" s="650"/>
      <c r="G23" s="650"/>
      <c r="H23" s="650"/>
      <c r="I23" s="650"/>
    </row>
    <row r="24" spans="3:9">
      <c r="C24" s="40" t="s">
        <v>31</v>
      </c>
      <c r="D24" s="41" t="s">
        <v>21</v>
      </c>
      <c r="E24" s="31">
        <v>0</v>
      </c>
      <c r="F24" s="578">
        <v>0</v>
      </c>
      <c r="G24" s="578">
        <v>0</v>
      </c>
      <c r="H24" s="578">
        <v>0</v>
      </c>
      <c r="I24" s="578">
        <v>0</v>
      </c>
    </row>
    <row r="25" spans="3:9">
      <c r="C25" s="579" t="s">
        <v>32</v>
      </c>
      <c r="D25" s="30" t="s">
        <v>14</v>
      </c>
      <c r="E25" s="42">
        <v>0</v>
      </c>
      <c r="F25" s="31">
        <v>0</v>
      </c>
      <c r="G25" s="31">
        <v>0</v>
      </c>
      <c r="H25" s="31">
        <v>0</v>
      </c>
      <c r="I25" s="31">
        <v>0</v>
      </c>
    </row>
    <row r="26" spans="3:9">
      <c r="C26" s="40" t="s">
        <v>33</v>
      </c>
      <c r="D26" s="41" t="s">
        <v>21</v>
      </c>
      <c r="E26" s="42">
        <v>6</v>
      </c>
      <c r="F26" s="43">
        <v>6</v>
      </c>
      <c r="G26" s="43">
        <v>6</v>
      </c>
      <c r="H26" s="43">
        <v>6</v>
      </c>
      <c r="I26" s="43">
        <v>6</v>
      </c>
    </row>
    <row r="27" spans="3:9">
      <c r="C27" s="649" t="s">
        <v>34</v>
      </c>
      <c r="D27" s="650"/>
      <c r="E27" s="650"/>
      <c r="F27" s="650"/>
      <c r="G27" s="650"/>
      <c r="H27" s="650"/>
      <c r="I27" s="650"/>
    </row>
    <row r="28" spans="3:9">
      <c r="C28" s="40" t="s">
        <v>35</v>
      </c>
      <c r="D28" s="41" t="s">
        <v>21</v>
      </c>
      <c r="E28" s="42">
        <v>0</v>
      </c>
      <c r="F28" s="31">
        <v>0</v>
      </c>
      <c r="G28" s="31">
        <v>0</v>
      </c>
      <c r="H28" s="31">
        <v>0</v>
      </c>
      <c r="I28" s="31">
        <v>0</v>
      </c>
    </row>
    <row r="29" spans="3:9">
      <c r="C29" s="40" t="s">
        <v>36</v>
      </c>
      <c r="D29" s="41" t="s">
        <v>21</v>
      </c>
      <c r="E29" s="42">
        <v>1</v>
      </c>
      <c r="F29" s="42">
        <v>0</v>
      </c>
      <c r="G29" s="42">
        <v>0</v>
      </c>
      <c r="H29" s="42">
        <v>1</v>
      </c>
      <c r="I29" s="42">
        <v>3</v>
      </c>
    </row>
    <row r="30" spans="3:9">
      <c r="C30" s="40" t="s">
        <v>37</v>
      </c>
      <c r="D30" s="41" t="s">
        <v>21</v>
      </c>
      <c r="E30" s="42">
        <v>5</v>
      </c>
      <c r="F30" s="31">
        <v>6</v>
      </c>
      <c r="G30" s="31">
        <v>6</v>
      </c>
      <c r="H30" s="734">
        <v>5</v>
      </c>
      <c r="I30" s="31">
        <v>3</v>
      </c>
    </row>
    <row r="31" spans="3:9">
      <c r="C31" s="44"/>
      <c r="D31" s="45"/>
      <c r="E31"/>
      <c r="F31" s="35"/>
      <c r="G31" s="2"/>
      <c r="H31" s="2"/>
    </row>
    <row r="32" spans="3:9">
      <c r="C32" s="44"/>
      <c r="D32" s="45"/>
      <c r="E32"/>
      <c r="F32" s="35"/>
      <c r="G32" s="2"/>
      <c r="H32" s="2"/>
    </row>
    <row r="33" spans="3:9">
      <c r="C33" s="20" t="s">
        <v>38</v>
      </c>
      <c r="D33" s="21"/>
      <c r="E33" s="22"/>
      <c r="F33" s="22"/>
      <c r="G33" s="22"/>
      <c r="H33" s="22"/>
      <c r="I33" s="22"/>
    </row>
    <row r="34" spans="3:9">
      <c r="C34" s="23"/>
      <c r="D34" s="24" t="s">
        <v>12</v>
      </c>
      <c r="E34" s="25">
        <v>2022</v>
      </c>
      <c r="F34" s="25">
        <v>2023</v>
      </c>
      <c r="G34" s="25" t="s">
        <v>310</v>
      </c>
      <c r="H34" s="25">
        <v>2025</v>
      </c>
      <c r="I34" s="25" t="s">
        <v>386</v>
      </c>
    </row>
    <row r="35" spans="3:9">
      <c r="C35" s="47" t="s">
        <v>39</v>
      </c>
      <c r="D35" s="48" t="s">
        <v>21</v>
      </c>
      <c r="E35" s="580">
        <v>2</v>
      </c>
      <c r="F35" s="50">
        <v>2</v>
      </c>
      <c r="G35" s="50">
        <v>2</v>
      </c>
      <c r="H35" s="581">
        <v>2</v>
      </c>
      <c r="I35" s="581">
        <v>3</v>
      </c>
    </row>
    <row r="36" spans="3:9">
      <c r="C36" s="51" t="s">
        <v>40</v>
      </c>
      <c r="D36" s="52" t="s">
        <v>21</v>
      </c>
      <c r="E36" s="582">
        <v>1</v>
      </c>
      <c r="F36" s="53">
        <v>1</v>
      </c>
      <c r="G36" s="53">
        <v>1</v>
      </c>
      <c r="H36" s="583">
        <v>0</v>
      </c>
      <c r="I36" s="583">
        <v>1</v>
      </c>
    </row>
    <row r="37" spans="3:9">
      <c r="C37" s="51" t="s">
        <v>41</v>
      </c>
      <c r="D37" s="52" t="s">
        <v>21</v>
      </c>
      <c r="E37" s="582">
        <v>3</v>
      </c>
      <c r="F37" s="53">
        <v>3</v>
      </c>
      <c r="G37" s="53">
        <v>3</v>
      </c>
      <c r="H37" s="583">
        <v>4</v>
      </c>
      <c r="I37" s="583">
        <v>2</v>
      </c>
    </row>
    <row r="38" spans="3:9">
      <c r="C38" s="505" t="s">
        <v>159</v>
      </c>
      <c r="D38" s="52" t="s">
        <v>21</v>
      </c>
      <c r="E38" s="54">
        <v>6</v>
      </c>
      <c r="F38" s="55">
        <v>6</v>
      </c>
      <c r="G38" s="55">
        <v>6</v>
      </c>
      <c r="H38" s="584">
        <v>6</v>
      </c>
      <c r="I38" s="584">
        <v>6</v>
      </c>
    </row>
    <row r="39" spans="3:9">
      <c r="C39" s="51" t="s">
        <v>451</v>
      </c>
      <c r="D39" s="45" t="s">
        <v>452</v>
      </c>
      <c r="E39" s="583"/>
      <c r="F39" s="53">
        <v>14</v>
      </c>
      <c r="G39" s="53">
        <v>15</v>
      </c>
      <c r="H39" s="583">
        <v>16</v>
      </c>
      <c r="I39" s="583">
        <v>11</v>
      </c>
    </row>
    <row r="40" spans="3:9">
      <c r="C40" s="56"/>
      <c r="D40" s="45"/>
      <c r="E40" s="57"/>
      <c r="F40" s="58"/>
      <c r="G40" s="2"/>
      <c r="H40" s="2"/>
    </row>
    <row r="41" spans="3:9">
      <c r="C41" s="59" t="s">
        <v>4</v>
      </c>
      <c r="D41" s="21"/>
      <c r="E41" s="22"/>
      <c r="F41" s="22"/>
      <c r="G41" s="22"/>
      <c r="H41" s="22"/>
      <c r="I41" s="22"/>
    </row>
    <row r="42" spans="3:9">
      <c r="C42" s="23"/>
      <c r="D42" s="24" t="s">
        <v>12</v>
      </c>
      <c r="E42" s="25" t="s">
        <v>42</v>
      </c>
      <c r="F42" s="25" t="s">
        <v>43</v>
      </c>
      <c r="G42" s="25" t="s">
        <v>310</v>
      </c>
      <c r="H42" s="25">
        <v>2025</v>
      </c>
      <c r="I42" s="25" t="s">
        <v>386</v>
      </c>
    </row>
    <row r="43" spans="3:9">
      <c r="C43" s="651" t="s">
        <v>44</v>
      </c>
      <c r="D43" s="652"/>
      <c r="E43" s="652"/>
      <c r="F43" s="652"/>
      <c r="G43" s="652"/>
      <c r="H43" s="652"/>
      <c r="I43" s="652"/>
    </row>
    <row r="44" spans="3:9">
      <c r="C44" s="60" t="s">
        <v>45</v>
      </c>
      <c r="D44" s="41" t="s">
        <v>21</v>
      </c>
      <c r="E44" s="61">
        <v>3</v>
      </c>
      <c r="F44" s="61">
        <v>3</v>
      </c>
      <c r="G44" s="61">
        <v>3</v>
      </c>
      <c r="H44" s="61">
        <v>3</v>
      </c>
      <c r="I44" s="61">
        <v>5</v>
      </c>
    </row>
    <row r="45" spans="3:9">
      <c r="C45" s="579" t="s">
        <v>22</v>
      </c>
      <c r="D45" s="41" t="s">
        <v>21</v>
      </c>
      <c r="E45" s="61">
        <v>2</v>
      </c>
      <c r="F45" s="61">
        <v>2</v>
      </c>
      <c r="G45" s="61">
        <v>2</v>
      </c>
      <c r="H45" s="61">
        <v>2</v>
      </c>
      <c r="I45" s="61">
        <v>2</v>
      </c>
    </row>
    <row r="46" spans="3:9">
      <c r="C46" s="579" t="s">
        <v>46</v>
      </c>
      <c r="D46" s="41" t="s">
        <v>14</v>
      </c>
      <c r="E46" s="585">
        <f>E45/E44*100</f>
        <v>66.666666666666657</v>
      </c>
      <c r="F46" s="586">
        <v>67</v>
      </c>
      <c r="G46" s="586">
        <v>67</v>
      </c>
      <c r="H46" s="586">
        <v>67</v>
      </c>
      <c r="I46" s="585">
        <f>I45/I44*100</f>
        <v>40</v>
      </c>
    </row>
    <row r="47" spans="3:9">
      <c r="C47" s="40" t="s">
        <v>47</v>
      </c>
      <c r="D47" s="41" t="s">
        <v>21</v>
      </c>
      <c r="E47" s="61" t="s">
        <v>48</v>
      </c>
      <c r="F47" s="61" t="s">
        <v>48</v>
      </c>
      <c r="G47" s="61" t="s">
        <v>48</v>
      </c>
      <c r="H47" s="61" t="s">
        <v>48</v>
      </c>
      <c r="I47" s="61" t="s">
        <v>48</v>
      </c>
    </row>
    <row r="48" spans="3:9">
      <c r="C48" s="40" t="s">
        <v>49</v>
      </c>
      <c r="D48" s="41" t="s">
        <v>50</v>
      </c>
      <c r="E48" s="61">
        <v>4</v>
      </c>
      <c r="F48" s="61">
        <v>6</v>
      </c>
      <c r="G48" s="61">
        <v>4</v>
      </c>
      <c r="H48" s="61">
        <v>7</v>
      </c>
      <c r="I48" s="61"/>
    </row>
    <row r="49" spans="3:9">
      <c r="C49" s="649" t="s">
        <v>51</v>
      </c>
      <c r="D49" s="650"/>
      <c r="E49" s="650"/>
      <c r="F49" s="650"/>
      <c r="G49" s="650"/>
      <c r="H49" s="650"/>
      <c r="I49" s="650"/>
    </row>
    <row r="50" spans="3:9">
      <c r="C50" s="60" t="s">
        <v>45</v>
      </c>
      <c r="D50" s="41" t="s">
        <v>21</v>
      </c>
      <c r="E50" s="61">
        <v>8</v>
      </c>
      <c r="F50" s="61">
        <v>7</v>
      </c>
      <c r="G50" s="61">
        <v>7</v>
      </c>
      <c r="H50" s="61">
        <v>7</v>
      </c>
      <c r="I50" s="61">
        <v>9</v>
      </c>
    </row>
    <row r="51" spans="3:9">
      <c r="C51" s="579" t="s">
        <v>22</v>
      </c>
      <c r="D51" s="41" t="s">
        <v>21</v>
      </c>
      <c r="E51" s="61">
        <v>2</v>
      </c>
      <c r="F51" s="61">
        <v>1</v>
      </c>
      <c r="G51" s="61">
        <v>1</v>
      </c>
      <c r="H51" s="61">
        <v>1</v>
      </c>
      <c r="I51" s="61">
        <v>2</v>
      </c>
    </row>
    <row r="52" spans="3:9">
      <c r="C52" s="579" t="s">
        <v>46</v>
      </c>
      <c r="D52" s="41" t="s">
        <v>14</v>
      </c>
      <c r="E52" s="585">
        <f>E51/E50*100</f>
        <v>25</v>
      </c>
      <c r="F52" s="586">
        <v>14</v>
      </c>
      <c r="G52" s="586">
        <v>14</v>
      </c>
      <c r="H52" s="586">
        <v>14</v>
      </c>
      <c r="I52" s="585">
        <f>I51/I50*100</f>
        <v>22.222222222222221</v>
      </c>
    </row>
    <row r="53" spans="3:9">
      <c r="C53" s="40" t="s">
        <v>47</v>
      </c>
      <c r="D53" s="41" t="s">
        <v>21</v>
      </c>
      <c r="E53" s="61" t="s">
        <v>48</v>
      </c>
      <c r="F53" s="61" t="s">
        <v>48</v>
      </c>
      <c r="G53" s="61" t="s">
        <v>48</v>
      </c>
      <c r="H53" s="61" t="s">
        <v>48</v>
      </c>
      <c r="I53" s="61" t="s">
        <v>48</v>
      </c>
    </row>
    <row r="54" spans="3:9">
      <c r="C54" s="40" t="s">
        <v>49</v>
      </c>
      <c r="D54" s="41" t="s">
        <v>21</v>
      </c>
      <c r="E54" s="61">
        <v>41</v>
      </c>
      <c r="F54" s="61">
        <v>34</v>
      </c>
      <c r="G54" s="61">
        <v>35</v>
      </c>
      <c r="H54" s="61">
        <v>36</v>
      </c>
      <c r="I54" s="61"/>
    </row>
    <row r="55" spans="3:9">
      <c r="C55" s="649" t="s">
        <v>52</v>
      </c>
      <c r="D55" s="650"/>
      <c r="E55" s="650"/>
      <c r="F55" s="650"/>
      <c r="G55" s="650"/>
      <c r="H55" s="650"/>
      <c r="I55" s="650"/>
    </row>
    <row r="56" spans="3:9">
      <c r="C56" s="60" t="s">
        <v>45</v>
      </c>
      <c r="D56" s="41" t="s">
        <v>21</v>
      </c>
      <c r="E56" s="61">
        <v>3</v>
      </c>
      <c r="F56" s="61">
        <v>3</v>
      </c>
      <c r="G56" s="61">
        <v>3</v>
      </c>
      <c r="H56" s="61">
        <v>3</v>
      </c>
      <c r="I56" s="61">
        <v>5</v>
      </c>
    </row>
    <row r="57" spans="3:9">
      <c r="C57" s="40" t="s">
        <v>22</v>
      </c>
      <c r="D57" s="41" t="s">
        <v>21</v>
      </c>
      <c r="E57" s="61">
        <v>1</v>
      </c>
      <c r="F57" s="61">
        <v>2</v>
      </c>
      <c r="G57" s="61">
        <v>1</v>
      </c>
      <c r="H57" s="61">
        <v>1</v>
      </c>
      <c r="I57" s="61">
        <v>3</v>
      </c>
    </row>
    <row r="58" spans="3:9">
      <c r="C58" s="40" t="s">
        <v>46</v>
      </c>
      <c r="D58" s="41" t="s">
        <v>14</v>
      </c>
      <c r="E58" s="587">
        <v>34</v>
      </c>
      <c r="F58" s="586">
        <v>67</v>
      </c>
      <c r="G58" s="586">
        <v>33</v>
      </c>
      <c r="H58" s="586">
        <v>33</v>
      </c>
      <c r="I58" s="585">
        <f>I57/I56*100</f>
        <v>60</v>
      </c>
    </row>
    <row r="59" spans="3:9">
      <c r="C59" s="40" t="s">
        <v>47</v>
      </c>
      <c r="D59" s="41" t="s">
        <v>21</v>
      </c>
      <c r="E59" s="61" t="s">
        <v>48</v>
      </c>
      <c r="F59" s="61" t="s">
        <v>48</v>
      </c>
      <c r="G59" s="61" t="s">
        <v>48</v>
      </c>
      <c r="H59" s="61" t="s">
        <v>48</v>
      </c>
      <c r="I59" s="61" t="s">
        <v>48</v>
      </c>
    </row>
    <row r="60" spans="3:9">
      <c r="C60" s="40" t="s">
        <v>49</v>
      </c>
      <c r="D60" s="41" t="s">
        <v>21</v>
      </c>
      <c r="E60" s="62">
        <v>8</v>
      </c>
      <c r="F60" s="61">
        <v>6</v>
      </c>
      <c r="G60" s="61">
        <v>5</v>
      </c>
      <c r="H60" s="61">
        <v>5</v>
      </c>
      <c r="I60" s="61"/>
    </row>
    <row r="61" spans="3:9">
      <c r="C61" s="649" t="s">
        <v>53</v>
      </c>
      <c r="D61" s="650"/>
      <c r="E61" s="650"/>
      <c r="F61" s="650"/>
      <c r="G61" s="650"/>
      <c r="H61" s="650"/>
      <c r="I61" s="650"/>
    </row>
    <row r="62" spans="3:9">
      <c r="C62" s="60" t="s">
        <v>45</v>
      </c>
      <c r="D62" s="41" t="s">
        <v>21</v>
      </c>
      <c r="E62" s="61">
        <v>9</v>
      </c>
      <c r="F62" s="62">
        <v>10</v>
      </c>
      <c r="G62" s="62">
        <v>10</v>
      </c>
      <c r="H62" s="62">
        <v>10</v>
      </c>
      <c r="I62" s="62" t="s">
        <v>387</v>
      </c>
    </row>
    <row r="63" spans="3:9">
      <c r="C63" s="40" t="s">
        <v>22</v>
      </c>
      <c r="D63" s="41" t="s">
        <v>21</v>
      </c>
      <c r="E63" s="61" t="s">
        <v>54</v>
      </c>
      <c r="F63" s="61" t="s">
        <v>54</v>
      </c>
      <c r="G63" s="61" t="s">
        <v>54</v>
      </c>
      <c r="H63" s="61" t="s">
        <v>54</v>
      </c>
      <c r="I63" s="61"/>
    </row>
    <row r="64" spans="3:9">
      <c r="C64" s="40" t="s">
        <v>46</v>
      </c>
      <c r="D64" s="41" t="s">
        <v>14</v>
      </c>
      <c r="E64" s="588" t="s">
        <v>54</v>
      </c>
      <c r="F64" s="588" t="s">
        <v>54</v>
      </c>
      <c r="G64" s="588" t="s">
        <v>54</v>
      </c>
      <c r="H64" s="588" t="s">
        <v>54</v>
      </c>
      <c r="I64" s="588"/>
    </row>
    <row r="65" spans="3:9">
      <c r="C65" s="40" t="s">
        <v>47</v>
      </c>
      <c r="D65" s="41" t="s">
        <v>21</v>
      </c>
      <c r="E65" s="61" t="s">
        <v>55</v>
      </c>
      <c r="F65" s="61" t="s">
        <v>55</v>
      </c>
      <c r="G65" s="61" t="s">
        <v>55</v>
      </c>
      <c r="H65" s="61" t="s">
        <v>55</v>
      </c>
      <c r="I65" s="61"/>
    </row>
    <row r="66" spans="3:9">
      <c r="C66" s="40" t="s">
        <v>49</v>
      </c>
      <c r="D66" s="41" t="s">
        <v>21</v>
      </c>
      <c r="E66" s="62">
        <v>60</v>
      </c>
      <c r="F66" s="62">
        <v>73</v>
      </c>
      <c r="G66" s="62">
        <v>81</v>
      </c>
      <c r="H66" s="62">
        <v>80</v>
      </c>
      <c r="I66" s="62"/>
    </row>
    <row r="67" spans="3:9">
      <c r="C67" s="649" t="s">
        <v>56</v>
      </c>
      <c r="D67" s="650"/>
      <c r="E67" s="650"/>
      <c r="F67" s="650"/>
      <c r="G67" s="650"/>
      <c r="H67" s="650"/>
      <c r="I67" s="650"/>
    </row>
    <row r="68" spans="3:9">
      <c r="C68" s="60" t="s">
        <v>45</v>
      </c>
      <c r="D68" s="41" t="s">
        <v>21</v>
      </c>
      <c r="E68" s="61">
        <v>3</v>
      </c>
      <c r="F68" s="61">
        <v>3</v>
      </c>
      <c r="G68" s="61">
        <v>3</v>
      </c>
      <c r="H68" s="61">
        <v>3</v>
      </c>
      <c r="I68" s="61">
        <v>3</v>
      </c>
    </row>
    <row r="69" spans="3:9">
      <c r="C69" s="40" t="s">
        <v>22</v>
      </c>
      <c r="D69" s="41" t="s">
        <v>21</v>
      </c>
      <c r="E69" s="61">
        <v>2</v>
      </c>
      <c r="F69" s="61">
        <v>2</v>
      </c>
      <c r="G69" s="61">
        <v>2</v>
      </c>
      <c r="H69" s="61">
        <v>2</v>
      </c>
      <c r="I69" s="61">
        <v>1</v>
      </c>
    </row>
    <row r="70" spans="3:9">
      <c r="C70" s="40" t="s">
        <v>46</v>
      </c>
      <c r="D70" s="41" t="s">
        <v>14</v>
      </c>
      <c r="E70" s="585">
        <f>E69/E68*100</f>
        <v>66.666666666666657</v>
      </c>
      <c r="F70" s="586">
        <v>67</v>
      </c>
      <c r="G70" s="586">
        <v>67</v>
      </c>
      <c r="H70" s="586">
        <v>67</v>
      </c>
      <c r="I70" s="585">
        <f>I69/I68*100</f>
        <v>33.333333333333329</v>
      </c>
    </row>
    <row r="71" spans="3:9">
      <c r="C71" s="40" t="s">
        <v>47</v>
      </c>
      <c r="D71" s="41" t="s">
        <v>21</v>
      </c>
      <c r="E71" s="61" t="s">
        <v>48</v>
      </c>
      <c r="F71" s="61" t="s">
        <v>48</v>
      </c>
      <c r="G71" s="61" t="s">
        <v>48</v>
      </c>
      <c r="H71" s="61" t="s">
        <v>48</v>
      </c>
      <c r="I71" s="61" t="s">
        <v>48</v>
      </c>
    </row>
    <row r="72" spans="3:9">
      <c r="C72" s="40" t="s">
        <v>49</v>
      </c>
      <c r="D72" s="41" t="s">
        <v>21</v>
      </c>
      <c r="E72" s="62">
        <v>2</v>
      </c>
      <c r="F72" s="61">
        <v>5</v>
      </c>
      <c r="G72" s="61">
        <v>8</v>
      </c>
      <c r="H72" s="61">
        <v>10</v>
      </c>
      <c r="I72" s="61"/>
    </row>
    <row r="73" spans="3:9">
      <c r="C73" s="649" t="s">
        <v>57</v>
      </c>
      <c r="D73" s="650"/>
      <c r="E73" s="650"/>
      <c r="F73" s="650"/>
      <c r="G73" s="650"/>
      <c r="H73" s="650"/>
      <c r="I73" s="650"/>
    </row>
    <row r="74" spans="3:9">
      <c r="C74" s="60" t="s">
        <v>45</v>
      </c>
      <c r="D74" s="41" t="s">
        <v>21</v>
      </c>
      <c r="E74" s="63" t="s">
        <v>54</v>
      </c>
      <c r="F74" s="62">
        <v>6</v>
      </c>
      <c r="G74" s="62">
        <v>6</v>
      </c>
      <c r="H74" s="62">
        <v>6</v>
      </c>
      <c r="I74" s="62">
        <v>7</v>
      </c>
    </row>
    <row r="75" spans="3:9">
      <c r="C75" s="40" t="s">
        <v>22</v>
      </c>
      <c r="D75" s="41" t="s">
        <v>21</v>
      </c>
      <c r="E75" s="63" t="s">
        <v>54</v>
      </c>
      <c r="F75" s="62">
        <v>2</v>
      </c>
      <c r="G75" s="62">
        <v>1</v>
      </c>
      <c r="H75" s="62">
        <v>1</v>
      </c>
      <c r="I75" s="62">
        <v>1</v>
      </c>
    </row>
    <row r="76" spans="3:9">
      <c r="C76" s="40" t="s">
        <v>46</v>
      </c>
      <c r="D76" s="41" t="s">
        <v>14</v>
      </c>
      <c r="E76" s="63" t="s">
        <v>54</v>
      </c>
      <c r="F76" s="586">
        <v>33</v>
      </c>
      <c r="G76" s="586">
        <v>17</v>
      </c>
      <c r="H76" s="586">
        <v>17</v>
      </c>
      <c r="I76" s="585">
        <f>I75/I74*100</f>
        <v>14.285714285714285</v>
      </c>
    </row>
    <row r="77" spans="3:9">
      <c r="C77" s="40" t="s">
        <v>47</v>
      </c>
      <c r="D77" s="41" t="s">
        <v>21</v>
      </c>
      <c r="E77" s="63" t="s">
        <v>54</v>
      </c>
      <c r="F77" s="61" t="s">
        <v>48</v>
      </c>
      <c r="G77" s="61" t="s">
        <v>48</v>
      </c>
      <c r="H77" s="61" t="s">
        <v>48</v>
      </c>
      <c r="I77" s="61" t="s">
        <v>48</v>
      </c>
    </row>
    <row r="78" spans="3:9">
      <c r="C78" s="40" t="s">
        <v>49</v>
      </c>
      <c r="D78" s="41" t="s">
        <v>21</v>
      </c>
      <c r="E78" s="63" t="s">
        <v>54</v>
      </c>
      <c r="F78" s="62">
        <v>1</v>
      </c>
      <c r="G78" s="62">
        <v>2</v>
      </c>
      <c r="H78" s="62">
        <v>5</v>
      </c>
      <c r="I78" s="62"/>
    </row>
    <row r="79" spans="3:9">
      <c r="C79" s="44"/>
      <c r="D79" s="45"/>
      <c r="E79" s="64"/>
      <c r="F79" s="64"/>
      <c r="G79" s="2"/>
      <c r="H79" s="2"/>
    </row>
    <row r="80" spans="3:9">
      <c r="C80" s="44"/>
      <c r="D80" s="45"/>
      <c r="E80" s="64"/>
      <c r="F80" s="64"/>
      <c r="G80" s="2"/>
      <c r="H80" s="2"/>
    </row>
    <row r="81" spans="2:8" s="32" customFormat="1">
      <c r="B81" s="2"/>
      <c r="C81" s="20" t="s">
        <v>390</v>
      </c>
      <c r="D81" s="21"/>
      <c r="E81" s="22"/>
      <c r="F81" s="22"/>
      <c r="G81" s="69"/>
      <c r="H81" s="69"/>
    </row>
    <row r="82" spans="2:8" s="32" customFormat="1" ht="30" customHeight="1">
      <c r="B82" s="2"/>
      <c r="C82" s="23"/>
      <c r="D82" s="25" t="s">
        <v>353</v>
      </c>
      <c r="E82" s="25" t="s">
        <v>58</v>
      </c>
      <c r="F82" s="70" t="s">
        <v>59</v>
      </c>
      <c r="G82" s="69"/>
      <c r="H82" s="69"/>
    </row>
    <row r="83" spans="2:8" s="32" customFormat="1" ht="30">
      <c r="B83" s="2"/>
      <c r="C83" s="71" t="s">
        <v>60</v>
      </c>
      <c r="D83" s="589" t="s">
        <v>61</v>
      </c>
      <c r="E83" s="72" t="s">
        <v>55</v>
      </c>
      <c r="F83" s="73" t="s">
        <v>48</v>
      </c>
      <c r="H83" s="69"/>
    </row>
    <row r="84" spans="2:8" s="32" customFormat="1" ht="30">
      <c r="B84" s="2"/>
      <c r="C84" s="71" t="s">
        <v>62</v>
      </c>
      <c r="D84" s="589" t="s">
        <v>63</v>
      </c>
      <c r="E84" s="72" t="s">
        <v>55</v>
      </c>
      <c r="F84" s="73" t="s">
        <v>48</v>
      </c>
      <c r="H84" s="69"/>
    </row>
    <row r="85" spans="2:8" s="32" customFormat="1" ht="30">
      <c r="B85" s="2"/>
      <c r="C85" s="71" t="s">
        <v>64</v>
      </c>
      <c r="D85" s="589" t="s">
        <v>63</v>
      </c>
      <c r="E85" s="72" t="s">
        <v>55</v>
      </c>
      <c r="F85" s="73" t="s">
        <v>48</v>
      </c>
      <c r="H85" s="69"/>
    </row>
    <row r="86" spans="2:8" s="32" customFormat="1" ht="30">
      <c r="B86" s="2"/>
      <c r="C86" s="71" t="s">
        <v>65</v>
      </c>
      <c r="D86" s="589" t="s">
        <v>63</v>
      </c>
      <c r="E86" s="73" t="s">
        <v>48</v>
      </c>
      <c r="F86" s="73" t="s">
        <v>48</v>
      </c>
      <c r="H86" s="69"/>
    </row>
    <row r="87" spans="2:8" s="32" customFormat="1" ht="30">
      <c r="B87" s="2"/>
      <c r="C87" s="71" t="s">
        <v>66</v>
      </c>
      <c r="D87" s="589" t="s">
        <v>63</v>
      </c>
      <c r="E87" s="73" t="s">
        <v>48</v>
      </c>
      <c r="F87" s="73" t="s">
        <v>48</v>
      </c>
      <c r="H87" s="69"/>
    </row>
    <row r="88" spans="2:8" s="32" customFormat="1" ht="30">
      <c r="B88" s="2"/>
      <c r="C88" s="71" t="s">
        <v>322</v>
      </c>
      <c r="D88" s="589" t="s">
        <v>63</v>
      </c>
      <c r="E88" s="72" t="s">
        <v>55</v>
      </c>
      <c r="F88" s="73" t="s">
        <v>48</v>
      </c>
      <c r="H88" s="69"/>
    </row>
    <row r="89" spans="2:8" s="32" customFormat="1">
      <c r="B89" s="2"/>
      <c r="C89" s="65"/>
      <c r="D89" s="653"/>
      <c r="E89" s="654"/>
      <c r="F89" s="655"/>
      <c r="H89" s="69"/>
    </row>
    <row r="90" spans="2:8" s="32" customFormat="1">
      <c r="B90" s="2"/>
      <c r="C90" s="65"/>
      <c r="D90" s="653"/>
      <c r="E90" s="654"/>
      <c r="F90" s="655"/>
      <c r="H90" s="69"/>
    </row>
    <row r="91" spans="2:8" s="32" customFormat="1">
      <c r="B91" s="2"/>
      <c r="C91" s="20" t="s">
        <v>391</v>
      </c>
      <c r="D91" s="21"/>
      <c r="E91" s="22"/>
      <c r="F91" s="22"/>
      <c r="H91" s="69"/>
    </row>
    <row r="92" spans="2:8" s="32" customFormat="1" ht="30">
      <c r="B92" s="2"/>
      <c r="C92" s="23"/>
      <c r="D92" s="25" t="s">
        <v>353</v>
      </c>
      <c r="E92" s="25" t="s">
        <v>58</v>
      </c>
      <c r="F92" s="70" t="s">
        <v>59</v>
      </c>
      <c r="H92" s="69"/>
    </row>
    <row r="93" spans="2:8" s="32" customFormat="1" ht="30">
      <c r="B93" s="2"/>
      <c r="C93" s="71" t="s">
        <v>60</v>
      </c>
      <c r="D93" s="589" t="s">
        <v>61</v>
      </c>
      <c r="E93" s="72" t="s">
        <v>55</v>
      </c>
      <c r="F93" s="73" t="s">
        <v>48</v>
      </c>
      <c r="H93" s="69"/>
    </row>
    <row r="94" spans="2:8" s="32" customFormat="1" ht="30">
      <c r="B94" s="2"/>
      <c r="C94" s="71" t="s">
        <v>62</v>
      </c>
      <c r="D94" s="589" t="s">
        <v>63</v>
      </c>
      <c r="E94" s="72" t="s">
        <v>55</v>
      </c>
      <c r="F94" s="73" t="s">
        <v>48</v>
      </c>
      <c r="H94" s="69"/>
    </row>
    <row r="95" spans="2:8" s="32" customFormat="1" ht="30">
      <c r="B95" s="2"/>
      <c r="C95" s="71" t="s">
        <v>392</v>
      </c>
      <c r="D95" s="589" t="s">
        <v>63</v>
      </c>
      <c r="E95" s="73" t="s">
        <v>48</v>
      </c>
      <c r="F95" s="73" t="s">
        <v>48</v>
      </c>
      <c r="H95" s="69"/>
    </row>
    <row r="96" spans="2:8" s="32" customFormat="1" ht="30">
      <c r="B96" s="2"/>
      <c r="C96" s="71" t="s">
        <v>393</v>
      </c>
      <c r="D96" s="589" t="s">
        <v>63</v>
      </c>
      <c r="E96" s="73" t="s">
        <v>48</v>
      </c>
      <c r="F96" s="73" t="s">
        <v>48</v>
      </c>
      <c r="H96" s="69"/>
    </row>
    <row r="97" spans="2:10" s="32" customFormat="1" ht="30">
      <c r="B97" s="2"/>
      <c r="C97" s="71" t="s">
        <v>66</v>
      </c>
      <c r="D97" s="589" t="s">
        <v>63</v>
      </c>
      <c r="E97" s="73" t="s">
        <v>48</v>
      </c>
      <c r="F97" s="73" t="s">
        <v>48</v>
      </c>
      <c r="H97" s="69"/>
    </row>
    <row r="98" spans="2:10" s="32" customFormat="1" ht="30">
      <c r="B98" s="2"/>
      <c r="C98" s="71" t="s">
        <v>322</v>
      </c>
      <c r="D98" s="589" t="s">
        <v>63</v>
      </c>
      <c r="E98" s="72" t="s">
        <v>55</v>
      </c>
      <c r="F98" s="73" t="s">
        <v>48</v>
      </c>
      <c r="H98" s="69"/>
    </row>
    <row r="99" spans="2:10" s="32" customFormat="1">
      <c r="B99" s="2"/>
      <c r="C99" s="65"/>
      <c r="D99" s="653"/>
      <c r="E99" s="654"/>
      <c r="F99" s="655"/>
      <c r="H99" s="69"/>
    </row>
    <row r="100" spans="2:10" s="32" customFormat="1">
      <c r="B100" s="2"/>
      <c r="C100" s="65"/>
      <c r="D100" s="653"/>
      <c r="E100" s="654"/>
      <c r="F100" s="655"/>
      <c r="H100" s="69"/>
    </row>
    <row r="101" spans="2:10" s="32" customFormat="1">
      <c r="B101" s="2"/>
      <c r="C101" s="65"/>
      <c r="D101" s="653"/>
      <c r="E101" s="654"/>
      <c r="F101" s="655"/>
      <c r="H101" s="69"/>
    </row>
    <row r="102" spans="2:10" s="32" customFormat="1">
      <c r="B102" s="2"/>
      <c r="C102" s="65"/>
      <c r="D102" s="66"/>
      <c r="E102" s="67"/>
      <c r="F102" s="68"/>
      <c r="H102" s="69"/>
    </row>
    <row r="103" spans="2:10" s="32" customFormat="1">
      <c r="B103" s="2"/>
      <c r="C103" s="65"/>
      <c r="D103" s="66"/>
      <c r="E103" s="67"/>
      <c r="F103" s="68"/>
      <c r="H103" s="69"/>
    </row>
    <row r="104" spans="2:10">
      <c r="C104" s="516" t="s">
        <v>395</v>
      </c>
      <c r="D104" s="516"/>
      <c r="E104" s="516"/>
      <c r="F104" s="516"/>
    </row>
    <row r="105" spans="2:10">
      <c r="C105" s="855"/>
      <c r="D105" s="855"/>
      <c r="E105" s="856" t="s">
        <v>67</v>
      </c>
      <c r="F105" s="856"/>
    </row>
    <row r="106" spans="2:10">
      <c r="C106" s="855"/>
      <c r="D106" s="855"/>
      <c r="E106" s="507" t="s">
        <v>68</v>
      </c>
      <c r="F106" s="517" t="s">
        <v>69</v>
      </c>
    </row>
    <row r="107" spans="2:10">
      <c r="C107" s="859" t="s">
        <v>346</v>
      </c>
      <c r="D107" s="859"/>
      <c r="E107" s="518" t="s">
        <v>70</v>
      </c>
      <c r="F107" s="518" t="s">
        <v>70</v>
      </c>
    </row>
    <row r="108" spans="2:10" ht="82.5" customHeight="1">
      <c r="C108" s="859" t="s">
        <v>71</v>
      </c>
      <c r="D108" s="859"/>
      <c r="E108" s="518" t="s">
        <v>70</v>
      </c>
      <c r="F108" s="518" t="s">
        <v>70</v>
      </c>
    </row>
    <row r="109" spans="2:10" ht="35.25" customHeight="1">
      <c r="C109" s="859" t="s">
        <v>72</v>
      </c>
      <c r="D109" s="859"/>
      <c r="E109" s="518" t="s">
        <v>70</v>
      </c>
      <c r="F109" s="518" t="s">
        <v>70</v>
      </c>
    </row>
    <row r="110" spans="2:10" ht="36" customHeight="1">
      <c r="C110" s="859" t="s">
        <v>73</v>
      </c>
      <c r="D110" s="859"/>
      <c r="E110" s="518" t="s">
        <v>70</v>
      </c>
      <c r="F110" s="518" t="s">
        <v>70</v>
      </c>
      <c r="J110" s="5"/>
    </row>
    <row r="111" spans="2:10" ht="29.1" customHeight="1">
      <c r="C111" s="859" t="s">
        <v>74</v>
      </c>
      <c r="D111" s="859"/>
      <c r="E111" s="518" t="s">
        <v>70</v>
      </c>
      <c r="F111" s="518" t="s">
        <v>70</v>
      </c>
    </row>
    <row r="112" spans="2:10" ht="29.1" customHeight="1">
      <c r="C112" s="859" t="s">
        <v>75</v>
      </c>
      <c r="D112" s="859"/>
      <c r="E112" s="518" t="s">
        <v>70</v>
      </c>
      <c r="F112" s="518" t="s">
        <v>70</v>
      </c>
    </row>
    <row r="113" spans="3:7" ht="29.1" customHeight="1">
      <c r="C113" s="859" t="s">
        <v>76</v>
      </c>
      <c r="D113" s="859"/>
      <c r="E113" s="518" t="s">
        <v>70</v>
      </c>
      <c r="F113" s="518" t="s">
        <v>70</v>
      </c>
    </row>
    <row r="114" spans="3:7" ht="22.5" customHeight="1">
      <c r="C114" s="859" t="s">
        <v>77</v>
      </c>
      <c r="D114" s="859"/>
      <c r="E114" s="518" t="s">
        <v>70</v>
      </c>
      <c r="F114" s="518" t="s">
        <v>70</v>
      </c>
    </row>
    <row r="115" spans="3:7" ht="29.1" customHeight="1">
      <c r="C115" s="859" t="s">
        <v>78</v>
      </c>
      <c r="D115" s="859"/>
      <c r="E115" s="518" t="s">
        <v>70</v>
      </c>
      <c r="F115" s="518" t="s">
        <v>70</v>
      </c>
    </row>
    <row r="116" spans="3:7" ht="29.1" customHeight="1">
      <c r="C116" s="635"/>
      <c r="D116" s="635"/>
      <c r="E116" s="518"/>
      <c r="F116" s="518"/>
    </row>
    <row r="117" spans="3:7" ht="29.1" customHeight="1">
      <c r="C117" s="516" t="s">
        <v>396</v>
      </c>
      <c r="D117" s="516"/>
      <c r="E117" s="516"/>
      <c r="F117" s="516"/>
      <c r="G117" s="516"/>
    </row>
    <row r="118" spans="3:7" ht="19.5" customHeight="1">
      <c r="C118" s="855"/>
      <c r="D118" s="855"/>
      <c r="E118" s="856" t="s">
        <v>67</v>
      </c>
      <c r="F118" s="856"/>
      <c r="G118" s="856"/>
    </row>
    <row r="119" spans="3:7" ht="15" customHeight="1">
      <c r="C119" s="855"/>
      <c r="D119" s="855"/>
      <c r="E119" s="507" t="s">
        <v>393</v>
      </c>
      <c r="F119" s="517" t="s">
        <v>66</v>
      </c>
      <c r="G119" s="517" t="s">
        <v>392</v>
      </c>
    </row>
    <row r="120" spans="3:7" ht="29.1" customHeight="1">
      <c r="C120" s="863" t="s">
        <v>346</v>
      </c>
      <c r="D120" s="863"/>
      <c r="E120" s="518" t="s">
        <v>70</v>
      </c>
      <c r="F120" s="518" t="s">
        <v>70</v>
      </c>
      <c r="G120" s="518" t="s">
        <v>70</v>
      </c>
    </row>
    <row r="121" spans="3:7" ht="44.25" customHeight="1">
      <c r="C121" s="863" t="s">
        <v>71</v>
      </c>
      <c r="D121" s="863"/>
      <c r="E121" s="518" t="s">
        <v>70</v>
      </c>
      <c r="F121" s="518" t="s">
        <v>70</v>
      </c>
      <c r="G121" s="518" t="s">
        <v>70</v>
      </c>
    </row>
    <row r="122" spans="3:7" ht="29.1" customHeight="1">
      <c r="C122" s="863" t="s">
        <v>72</v>
      </c>
      <c r="D122" s="863"/>
      <c r="E122" s="518" t="s">
        <v>70</v>
      </c>
      <c r="F122" s="518" t="s">
        <v>70</v>
      </c>
      <c r="G122" s="518" t="s">
        <v>70</v>
      </c>
    </row>
    <row r="123" spans="3:7" ht="29.1" customHeight="1">
      <c r="C123" s="863" t="s">
        <v>73</v>
      </c>
      <c r="D123" s="863"/>
      <c r="E123" s="518" t="s">
        <v>70</v>
      </c>
      <c r="F123" s="518" t="s">
        <v>70</v>
      </c>
      <c r="G123" s="518" t="s">
        <v>70</v>
      </c>
    </row>
    <row r="124" spans="3:7" ht="29.1" customHeight="1">
      <c r="C124" s="863" t="s">
        <v>74</v>
      </c>
      <c r="D124" s="863"/>
      <c r="E124" s="518" t="s">
        <v>70</v>
      </c>
      <c r="F124" s="518" t="s">
        <v>70</v>
      </c>
      <c r="G124" s="518" t="s">
        <v>70</v>
      </c>
    </row>
    <row r="125" spans="3:7" ht="29.1" customHeight="1">
      <c r="C125" s="863" t="s">
        <v>75</v>
      </c>
      <c r="D125" s="863"/>
      <c r="E125" s="518" t="s">
        <v>70</v>
      </c>
      <c r="F125" s="518" t="s">
        <v>70</v>
      </c>
      <c r="G125" s="518" t="s">
        <v>70</v>
      </c>
    </row>
    <row r="126" spans="3:7" ht="32.25" customHeight="1">
      <c r="C126" s="863" t="s">
        <v>76</v>
      </c>
      <c r="D126" s="863"/>
      <c r="E126" s="518" t="s">
        <v>70</v>
      </c>
      <c r="F126" s="518" t="s">
        <v>70</v>
      </c>
      <c r="G126" s="518" t="s">
        <v>70</v>
      </c>
    </row>
    <row r="127" spans="3:7" ht="21" customHeight="1">
      <c r="C127" s="863" t="s">
        <v>77</v>
      </c>
      <c r="D127" s="863"/>
      <c r="E127" s="518" t="s">
        <v>70</v>
      </c>
      <c r="F127" s="518" t="s">
        <v>70</v>
      </c>
      <c r="G127" s="518" t="s">
        <v>70</v>
      </c>
    </row>
    <row r="128" spans="3:7" ht="26.25" customHeight="1">
      <c r="C128" s="859" t="s">
        <v>78</v>
      </c>
      <c r="D128" s="859"/>
      <c r="E128" s="518" t="s">
        <v>70</v>
      </c>
      <c r="F128" s="518" t="s">
        <v>70</v>
      </c>
      <c r="G128" s="518" t="s">
        <v>70</v>
      </c>
    </row>
    <row r="137" spans="3:4" ht="16.5" customHeight="1"/>
    <row r="143" spans="3:4">
      <c r="C143" s="862" t="s">
        <v>394</v>
      </c>
      <c r="D143" s="862"/>
    </row>
    <row r="144" spans="3:4" ht="108" customHeight="1">
      <c r="C144" s="860" t="s">
        <v>426</v>
      </c>
      <c r="D144" s="861"/>
    </row>
    <row r="146" spans="3:8">
      <c r="C146" s="862" t="s">
        <v>445</v>
      </c>
      <c r="D146" s="862"/>
      <c r="E146" s="862"/>
      <c r="F146" s="862"/>
      <c r="G146" s="695"/>
    </row>
    <row r="147" spans="3:8" ht="15" customHeight="1">
      <c r="C147" s="864" t="s">
        <v>441</v>
      </c>
      <c r="D147" s="864" t="s">
        <v>353</v>
      </c>
      <c r="E147" s="864" t="s">
        <v>450</v>
      </c>
      <c r="F147" s="864" t="s">
        <v>442</v>
      </c>
      <c r="G147" s="864" t="s">
        <v>443</v>
      </c>
      <c r="H147" s="2"/>
    </row>
    <row r="148" spans="3:8" ht="15.75" customHeight="1">
      <c r="C148" s="864"/>
      <c r="D148" s="864"/>
      <c r="E148" s="864"/>
      <c r="F148" s="864"/>
      <c r="G148" s="864"/>
      <c r="H148" s="2"/>
    </row>
    <row r="149" spans="3:8" ht="160.5" customHeight="1">
      <c r="C149" s="696" t="s">
        <v>393</v>
      </c>
      <c r="D149" s="697" t="s">
        <v>444</v>
      </c>
      <c r="E149" s="698">
        <v>46099</v>
      </c>
      <c r="F149" s="698" t="s">
        <v>446</v>
      </c>
      <c r="G149" s="699" t="s">
        <v>448</v>
      </c>
      <c r="H149" s="2"/>
    </row>
    <row r="150" spans="3:8" ht="270" customHeight="1">
      <c r="C150" s="696" t="s">
        <v>392</v>
      </c>
      <c r="D150" s="697" t="s">
        <v>444</v>
      </c>
      <c r="E150" s="698">
        <v>46099</v>
      </c>
      <c r="F150" s="698" t="s">
        <v>447</v>
      </c>
      <c r="G150" s="700" t="s">
        <v>449</v>
      </c>
      <c r="H150" s="2"/>
    </row>
    <row r="151" spans="3:8" ht="143.25" customHeight="1">
      <c r="C151"/>
      <c r="D151"/>
      <c r="E151"/>
      <c r="F151"/>
      <c r="G151"/>
      <c r="H151" s="2"/>
    </row>
  </sheetData>
  <sheetProtection selectLockedCells="1" selectUnlockedCells="1"/>
  <mergeCells count="35">
    <mergeCell ref="G147:G148"/>
    <mergeCell ref="E146:F146"/>
    <mergeCell ref="C146:D146"/>
    <mergeCell ref="E147:E148"/>
    <mergeCell ref="C147:C148"/>
    <mergeCell ref="D147:D148"/>
    <mergeCell ref="F147:F148"/>
    <mergeCell ref="C144:D144"/>
    <mergeCell ref="C143:D143"/>
    <mergeCell ref="C127:D127"/>
    <mergeCell ref="C128:D128"/>
    <mergeCell ref="E118:G118"/>
    <mergeCell ref="C122:D122"/>
    <mergeCell ref="C123:D123"/>
    <mergeCell ref="C124:D124"/>
    <mergeCell ref="C125:D125"/>
    <mergeCell ref="C126:D126"/>
    <mergeCell ref="C118:D118"/>
    <mergeCell ref="C119:D119"/>
    <mergeCell ref="C120:D120"/>
    <mergeCell ref="C121:D121"/>
    <mergeCell ref="C113:D113"/>
    <mergeCell ref="C114:D114"/>
    <mergeCell ref="C115:D115"/>
    <mergeCell ref="C106:D106"/>
    <mergeCell ref="C107:D107"/>
    <mergeCell ref="C108:D108"/>
    <mergeCell ref="C109:D109"/>
    <mergeCell ref="C110:D110"/>
    <mergeCell ref="C111:D111"/>
    <mergeCell ref="C105:D105"/>
    <mergeCell ref="E105:F105"/>
    <mergeCell ref="G3:H4"/>
    <mergeCell ref="D6:F7"/>
    <mergeCell ref="C112:D112"/>
  </mergeCells>
  <phoneticPr fontId="55"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14762-56D5-4C71-A4F2-BED20BBE4A3C}">
  <sheetPr>
    <tabColor theme="9" tint="0.39997558519241921"/>
  </sheetPr>
  <dimension ref="B1:K33"/>
  <sheetViews>
    <sheetView zoomScale="61" zoomScaleNormal="90" workbookViewId="0">
      <selection activeCell="B31" sqref="B31"/>
    </sheetView>
  </sheetViews>
  <sheetFormatPr defaultColWidth="8.7109375" defaultRowHeight="15"/>
  <cols>
    <col min="1" max="1" width="6.42578125" style="2" customWidth="1"/>
    <col min="2" max="2" width="75.7109375" style="17" customWidth="1"/>
    <col min="3" max="3" width="15.7109375" style="7" customWidth="1"/>
    <col min="4" max="7" width="19.7109375" style="5" customWidth="1"/>
    <col min="8" max="11" width="19.7109375" style="2" customWidth="1"/>
    <col min="12" max="16384" width="8.7109375" style="2"/>
  </cols>
  <sheetData>
    <row r="1" spans="2:7">
      <c r="B1" s="8"/>
      <c r="C1" s="4"/>
      <c r="D1" s="3"/>
      <c r="E1" s="3"/>
    </row>
    <row r="2" spans="2:7">
      <c r="B2" s="8"/>
      <c r="C2" s="4"/>
      <c r="D2" s="3"/>
      <c r="E2" s="3"/>
    </row>
    <row r="3" spans="2:7">
      <c r="B3" s="8"/>
      <c r="C3" s="4"/>
      <c r="D3" s="3"/>
      <c r="E3" s="3"/>
    </row>
    <row r="4" spans="2:7">
      <c r="B4" s="8"/>
      <c r="C4" s="4"/>
      <c r="D4" s="3"/>
      <c r="E4" s="3"/>
    </row>
    <row r="5" spans="2:7">
      <c r="B5" s="8"/>
      <c r="C5" s="4"/>
      <c r="D5" s="3"/>
      <c r="E5" s="3"/>
    </row>
    <row r="6" spans="2:7">
      <c r="B6" s="2"/>
      <c r="C6" s="9"/>
      <c r="D6" s="6"/>
      <c r="E6" s="6"/>
    </row>
    <row r="7" spans="2:7" ht="18.75">
      <c r="B7" s="10" t="s">
        <v>79</v>
      </c>
      <c r="F7"/>
    </row>
    <row r="8" spans="2:7">
      <c r="B8" s="11"/>
      <c r="C8" s="12"/>
      <c r="D8" s="13"/>
      <c r="E8" s="13"/>
    </row>
    <row r="9" spans="2:7">
      <c r="B9" s="75" t="s">
        <v>80</v>
      </c>
      <c r="C9" s="76"/>
      <c r="D9" s="77"/>
      <c r="E9" s="77"/>
      <c r="F9" s="22"/>
      <c r="G9" s="22"/>
    </row>
    <row r="10" spans="2:7">
      <c r="B10" s="78"/>
      <c r="C10" s="24" t="s">
        <v>12</v>
      </c>
      <c r="D10" s="25">
        <v>2022</v>
      </c>
      <c r="E10" s="25">
        <v>2023</v>
      </c>
      <c r="F10" s="25" t="s">
        <v>310</v>
      </c>
      <c r="G10" s="25" t="s">
        <v>365</v>
      </c>
    </row>
    <row r="11" spans="2:7">
      <c r="B11" s="14" t="s">
        <v>81</v>
      </c>
      <c r="C11" s="79" t="s">
        <v>50</v>
      </c>
      <c r="D11" s="37">
        <v>0</v>
      </c>
      <c r="E11" s="80">
        <v>0</v>
      </c>
      <c r="F11" s="80">
        <v>0</v>
      </c>
      <c r="G11" s="80">
        <v>0</v>
      </c>
    </row>
    <row r="12" spans="2:7" ht="30">
      <c r="B12" s="81" t="s">
        <v>82</v>
      </c>
      <c r="C12" s="79" t="s">
        <v>83</v>
      </c>
      <c r="D12" s="37">
        <v>0</v>
      </c>
      <c r="E12" s="37">
        <v>0</v>
      </c>
      <c r="F12" s="37">
        <v>0</v>
      </c>
      <c r="G12" s="37">
        <v>0</v>
      </c>
    </row>
    <row r="13" spans="2:7" ht="30">
      <c r="B13" s="82" t="s">
        <v>84</v>
      </c>
      <c r="C13" s="83" t="s">
        <v>14</v>
      </c>
      <c r="D13" s="84">
        <v>100</v>
      </c>
      <c r="E13" s="84">
        <v>100</v>
      </c>
      <c r="F13" s="84">
        <v>100</v>
      </c>
      <c r="G13" s="84">
        <v>100</v>
      </c>
    </row>
    <row r="14" spans="2:7" ht="30">
      <c r="B14" s="82" t="s">
        <v>85</v>
      </c>
      <c r="C14" s="85" t="s">
        <v>14</v>
      </c>
      <c r="D14" s="86" t="s">
        <v>86</v>
      </c>
      <c r="E14" s="86" t="s">
        <v>87</v>
      </c>
      <c r="F14" s="446">
        <v>42.6</v>
      </c>
      <c r="G14" s="446">
        <v>74</v>
      </c>
    </row>
    <row r="15" spans="2:7">
      <c r="B15" s="87"/>
      <c r="C15" s="88"/>
    </row>
    <row r="16" spans="2:7">
      <c r="B16" s="87"/>
      <c r="C16" s="88"/>
    </row>
    <row r="17" spans="2:11">
      <c r="B17" s="75" t="s">
        <v>0</v>
      </c>
      <c r="C17" s="76"/>
      <c r="D17" s="77"/>
      <c r="E17" s="77"/>
      <c r="F17" s="22"/>
      <c r="G17" s="22"/>
    </row>
    <row r="18" spans="2:11">
      <c r="B18" s="78"/>
      <c r="C18" s="24" t="s">
        <v>12</v>
      </c>
      <c r="D18" s="25">
        <v>2022</v>
      </c>
      <c r="E18" s="25">
        <v>2023</v>
      </c>
      <c r="F18" s="25" t="s">
        <v>310</v>
      </c>
      <c r="G18" s="25" t="s">
        <v>365</v>
      </c>
    </row>
    <row r="19" spans="2:11" ht="30">
      <c r="B19" s="89" t="s">
        <v>88</v>
      </c>
      <c r="C19" s="90" t="s">
        <v>83</v>
      </c>
      <c r="D19" s="91" t="s">
        <v>89</v>
      </c>
      <c r="E19" s="92" t="s">
        <v>90</v>
      </c>
      <c r="F19" s="117">
        <v>1.55</v>
      </c>
      <c r="G19" s="117">
        <v>47.99</v>
      </c>
    </row>
    <row r="20" spans="2:11">
      <c r="B20" s="93" t="s">
        <v>91</v>
      </c>
      <c r="C20" s="79" t="s">
        <v>50</v>
      </c>
      <c r="D20" s="37">
        <v>0</v>
      </c>
      <c r="E20" s="37">
        <v>0</v>
      </c>
      <c r="F20" s="37">
        <v>0</v>
      </c>
      <c r="G20" s="37">
        <v>0</v>
      </c>
    </row>
    <row r="21" spans="2:11" ht="30">
      <c r="B21" s="94" t="s">
        <v>92</v>
      </c>
      <c r="C21" s="79" t="s">
        <v>50</v>
      </c>
      <c r="D21" s="95">
        <v>0</v>
      </c>
      <c r="E21" s="80">
        <v>0</v>
      </c>
      <c r="F21" s="80">
        <v>0</v>
      </c>
      <c r="G21" s="80">
        <v>0</v>
      </c>
    </row>
    <row r="22" spans="2:11">
      <c r="B22" s="89" t="s">
        <v>308</v>
      </c>
      <c r="C22" s="79" t="s">
        <v>50</v>
      </c>
      <c r="D22" s="95">
        <v>0</v>
      </c>
      <c r="E22" s="95">
        <v>0</v>
      </c>
      <c r="F22" s="95">
        <v>0</v>
      </c>
      <c r="G22" s="95">
        <v>0</v>
      </c>
    </row>
    <row r="23" spans="2:11" ht="30">
      <c r="B23" s="89" t="s">
        <v>309</v>
      </c>
      <c r="C23" s="79" t="s">
        <v>50</v>
      </c>
      <c r="D23" s="95">
        <v>0</v>
      </c>
      <c r="E23" s="95">
        <v>0</v>
      </c>
      <c r="F23" s="95">
        <v>0</v>
      </c>
      <c r="G23" s="95">
        <v>0</v>
      </c>
    </row>
    <row r="26" spans="2:11">
      <c r="B26" s="144" t="s">
        <v>323</v>
      </c>
      <c r="C26" s="145"/>
      <c r="D26" s="145"/>
      <c r="E26" s="145"/>
      <c r="F26" s="145"/>
      <c r="G26" s="146"/>
      <c r="H26" s="146"/>
      <c r="I26" s="146"/>
      <c r="J26" s="146"/>
      <c r="K26" s="146"/>
    </row>
    <row r="27" spans="2:11" ht="37.5" customHeight="1">
      <c r="B27" s="148"/>
      <c r="C27" s="149" t="s">
        <v>12</v>
      </c>
      <c r="D27" s="445" t="s">
        <v>333</v>
      </c>
      <c r="E27" s="507" t="s">
        <v>298</v>
      </c>
      <c r="F27" s="507" t="s">
        <v>314</v>
      </c>
      <c r="G27" s="507" t="s">
        <v>315</v>
      </c>
      <c r="H27" s="507" t="s">
        <v>316</v>
      </c>
      <c r="I27" s="507" t="s">
        <v>317</v>
      </c>
      <c r="J27" s="507" t="s">
        <v>318</v>
      </c>
      <c r="K27" s="507" t="s">
        <v>319</v>
      </c>
    </row>
    <row r="28" spans="2:11" ht="30">
      <c r="B28" s="89" t="s">
        <v>88</v>
      </c>
      <c r="C28" s="90" t="s">
        <v>83</v>
      </c>
      <c r="D28" s="460">
        <f>SUM(E28:K28)</f>
        <v>27.42</v>
      </c>
      <c r="E28" s="453">
        <v>1.55</v>
      </c>
      <c r="F28" s="453">
        <v>25.5</v>
      </c>
      <c r="G28" s="453">
        <v>0</v>
      </c>
      <c r="H28" s="453">
        <v>0</v>
      </c>
      <c r="I28" s="453">
        <v>0.37</v>
      </c>
      <c r="J28" s="453">
        <v>0</v>
      </c>
      <c r="K28" s="453">
        <v>0</v>
      </c>
    </row>
    <row r="31" spans="2:11">
      <c r="B31" s="144" t="s">
        <v>373</v>
      </c>
      <c r="C31" s="145"/>
      <c r="D31" s="145"/>
      <c r="E31" s="145"/>
      <c r="F31" s="145"/>
      <c r="G31" s="146"/>
      <c r="H31" s="146"/>
      <c r="I31" s="146"/>
      <c r="J31" s="146"/>
      <c r="K31" s="146"/>
    </row>
    <row r="32" spans="2:11" ht="25.5">
      <c r="B32" s="148"/>
      <c r="C32" s="149" t="s">
        <v>12</v>
      </c>
      <c r="D32" s="445" t="s">
        <v>333</v>
      </c>
      <c r="E32" s="507" t="s">
        <v>298</v>
      </c>
      <c r="F32" s="507" t="s">
        <v>314</v>
      </c>
      <c r="G32" s="507" t="s">
        <v>315</v>
      </c>
      <c r="H32" s="507" t="s">
        <v>316</v>
      </c>
      <c r="I32" s="507" t="s">
        <v>317</v>
      </c>
      <c r="J32" s="507" t="s">
        <v>318</v>
      </c>
      <c r="K32" s="507" t="s">
        <v>319</v>
      </c>
    </row>
    <row r="33" spans="2:11" ht="30">
      <c r="B33" s="89" t="s">
        <v>88</v>
      </c>
      <c r="C33" s="90" t="s">
        <v>83</v>
      </c>
      <c r="D33" s="460">
        <f>SUM(E33:K33)</f>
        <v>49.07</v>
      </c>
      <c r="E33" s="453">
        <v>47.99</v>
      </c>
      <c r="F33" s="453">
        <v>0</v>
      </c>
      <c r="G33" s="453">
        <v>0</v>
      </c>
      <c r="H33" s="453">
        <v>0</v>
      </c>
      <c r="I33" s="117">
        <v>1.08</v>
      </c>
      <c r="J33" s="453">
        <v>0</v>
      </c>
      <c r="K33" s="453">
        <v>0</v>
      </c>
    </row>
  </sheetData>
  <sheetProtection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F0493-B21A-4231-9D25-7E9A97741225}">
  <sheetPr>
    <tabColor rgb="FF92D050"/>
  </sheetPr>
  <dimension ref="A1:J79"/>
  <sheetViews>
    <sheetView showGridLines="0" topLeftCell="A38" zoomScale="48" zoomScaleNormal="90" workbookViewId="0">
      <selection activeCell="B2" sqref="B2"/>
    </sheetView>
  </sheetViews>
  <sheetFormatPr defaultColWidth="8.7109375" defaultRowHeight="15"/>
  <cols>
    <col min="1" max="1" width="8.7109375" style="2"/>
    <col min="2" max="2" width="3.7109375" style="2" customWidth="1"/>
    <col min="3" max="3" width="75.7109375" style="17" customWidth="1"/>
    <col min="4" max="4" width="15.7109375" style="7" customWidth="1"/>
    <col min="5" max="8" width="25.7109375" style="5" customWidth="1"/>
    <col min="9" max="10" width="22.7109375" style="2" customWidth="1"/>
    <col min="11" max="16384" width="8.7109375" style="2"/>
  </cols>
  <sheetData>
    <row r="1" spans="3:9">
      <c r="C1" s="8"/>
      <c r="D1" s="4"/>
      <c r="E1" s="3"/>
      <c r="F1" s="3"/>
    </row>
    <row r="2" spans="3:9">
      <c r="C2" s="8"/>
      <c r="D2" s="4"/>
      <c r="E2" s="3"/>
      <c r="F2" s="3"/>
    </row>
    <row r="3" spans="3:9">
      <c r="C3" s="8"/>
      <c r="D3" s="4"/>
      <c r="E3" s="3"/>
      <c r="F3" s="3"/>
    </row>
    <row r="4" spans="3:9">
      <c r="C4" s="8"/>
      <c r="D4" s="4"/>
      <c r="E4" s="3"/>
      <c r="F4" s="3"/>
    </row>
    <row r="5" spans="3:9">
      <c r="C5" s="2"/>
      <c r="D5" s="9"/>
      <c r="E5" s="6"/>
      <c r="F5" s="6"/>
    </row>
    <row r="6" spans="3:9" ht="18.75">
      <c r="C6" s="10" t="s">
        <v>93</v>
      </c>
      <c r="G6"/>
    </row>
    <row r="7" spans="3:9">
      <c r="C7" s="11"/>
      <c r="D7" s="12"/>
      <c r="E7" s="13"/>
      <c r="F7" s="13"/>
    </row>
    <row r="8" spans="3:9" ht="18.75" customHeight="1">
      <c r="C8" s="866" t="s">
        <v>94</v>
      </c>
      <c r="D8" s="866"/>
      <c r="E8" s="866"/>
      <c r="F8" s="866"/>
      <c r="G8" s="22"/>
      <c r="H8" s="22"/>
    </row>
    <row r="9" spans="3:9">
      <c r="C9" s="78"/>
      <c r="D9" s="24" t="s">
        <v>12</v>
      </c>
      <c r="E9" s="25">
        <v>2022</v>
      </c>
      <c r="F9" s="25">
        <v>2023</v>
      </c>
      <c r="G9" s="25" t="s">
        <v>310</v>
      </c>
      <c r="H9" s="25" t="s">
        <v>365</v>
      </c>
    </row>
    <row r="10" spans="3:9">
      <c r="C10" s="89" t="s">
        <v>95</v>
      </c>
      <c r="D10" s="90" t="s">
        <v>96</v>
      </c>
      <c r="E10" s="96" t="s">
        <v>97</v>
      </c>
      <c r="F10" s="114">
        <v>2894</v>
      </c>
      <c r="G10" s="463">
        <v>3931.9319999999998</v>
      </c>
      <c r="H10" s="590">
        <f>H16+H14+H12</f>
        <v>4595.0529999999999</v>
      </c>
    </row>
    <row r="11" spans="3:9">
      <c r="C11" s="93" t="s">
        <v>98</v>
      </c>
      <c r="D11" s="79" t="s">
        <v>14</v>
      </c>
      <c r="E11" s="84" t="s">
        <v>99</v>
      </c>
      <c r="F11" s="97" t="s">
        <v>100</v>
      </c>
      <c r="G11" s="464">
        <f>(G10/F10-1)*100</f>
        <v>35.864961990324808</v>
      </c>
      <c r="H11" s="464">
        <f>(H10/G10-1)*100</f>
        <v>16.865016994190142</v>
      </c>
    </row>
    <row r="12" spans="3:9">
      <c r="C12" s="94" t="s">
        <v>101</v>
      </c>
      <c r="D12" s="79" t="s">
        <v>96</v>
      </c>
      <c r="E12" s="98">
        <v>1162</v>
      </c>
      <c r="F12" s="84">
        <v>1769</v>
      </c>
      <c r="G12" s="463">
        <f>F24-F23-F22</f>
        <v>2351.9999999999995</v>
      </c>
      <c r="H12" s="590">
        <v>2852</v>
      </c>
    </row>
    <row r="13" spans="3:9">
      <c r="C13" s="94" t="s">
        <v>102</v>
      </c>
      <c r="D13" s="79" t="s">
        <v>14</v>
      </c>
      <c r="E13" s="84" t="s">
        <v>99</v>
      </c>
      <c r="F13" s="99" t="s">
        <v>103</v>
      </c>
      <c r="G13" s="464">
        <f>(G12/F12-1)*100</f>
        <v>32.956472583380418</v>
      </c>
      <c r="H13" s="464">
        <f>(H12/G12-1)*100</f>
        <v>21.258503401360574</v>
      </c>
    </row>
    <row r="14" spans="3:9">
      <c r="C14" s="94" t="s">
        <v>104</v>
      </c>
      <c r="D14" s="79" t="s">
        <v>96</v>
      </c>
      <c r="E14" s="100">
        <v>424</v>
      </c>
      <c r="F14" s="101">
        <v>593</v>
      </c>
      <c r="G14" s="463">
        <f>F23</f>
        <v>879.88</v>
      </c>
      <c r="H14" s="590">
        <v>1077</v>
      </c>
      <c r="I14" s="666"/>
    </row>
    <row r="15" spans="3:9">
      <c r="C15" s="94" t="s">
        <v>105</v>
      </c>
      <c r="D15" s="79" t="s">
        <v>14</v>
      </c>
      <c r="E15" s="84" t="s">
        <v>99</v>
      </c>
      <c r="F15" s="101" t="s">
        <v>106</v>
      </c>
      <c r="G15" s="464">
        <f>(G14/F14-1)*100</f>
        <v>48.377740303541316</v>
      </c>
      <c r="H15" s="464">
        <f>(H14/G14-1)*100</f>
        <v>22.403054962040269</v>
      </c>
    </row>
    <row r="16" spans="3:9">
      <c r="C16" s="94" t="s">
        <v>107</v>
      </c>
      <c r="D16" s="79" t="s">
        <v>96</v>
      </c>
      <c r="E16" s="100">
        <v>447</v>
      </c>
      <c r="F16" s="101">
        <v>531</v>
      </c>
      <c r="G16" s="463">
        <f>F22</f>
        <v>700.05200000000002</v>
      </c>
      <c r="H16" s="590">
        <v>666.053</v>
      </c>
    </row>
    <row r="17" spans="1:8">
      <c r="C17" s="94" t="s">
        <v>108</v>
      </c>
      <c r="D17" s="79" t="s">
        <v>14</v>
      </c>
      <c r="E17" s="84" t="s">
        <v>99</v>
      </c>
      <c r="F17" s="101" t="s">
        <v>109</v>
      </c>
      <c r="G17" s="464">
        <f>(G16/F16-1)*100</f>
        <v>31.836534839924681</v>
      </c>
      <c r="H17" s="464">
        <f>(H16/G16-1)*100</f>
        <v>-4.856639221086434</v>
      </c>
    </row>
    <row r="18" spans="1:8">
      <c r="C18" s="87"/>
      <c r="D18" s="102"/>
      <c r="E18" s="103"/>
      <c r="F18" s="16"/>
    </row>
    <row r="19" spans="1:8">
      <c r="C19" s="87"/>
      <c r="D19" s="102"/>
      <c r="E19" s="103"/>
      <c r="F19" s="16"/>
    </row>
    <row r="20" spans="1:8">
      <c r="A20" s="32"/>
      <c r="C20" s="104" t="s">
        <v>295</v>
      </c>
      <c r="D20" s="104"/>
      <c r="E20" s="104"/>
      <c r="F20" s="22"/>
      <c r="G20" s="22"/>
      <c r="H20" s="19"/>
    </row>
    <row r="21" spans="1:8">
      <c r="C21" s="244"/>
      <c r="D21" s="24" t="s">
        <v>12</v>
      </c>
      <c r="E21" s="25" t="s">
        <v>43</v>
      </c>
      <c r="F21" s="25" t="s">
        <v>310</v>
      </c>
      <c r="G21" s="25" t="s">
        <v>365</v>
      </c>
    </row>
    <row r="22" spans="1:8" ht="16.5" customHeight="1">
      <c r="C22" s="338" t="s">
        <v>296</v>
      </c>
      <c r="D22" s="350" t="s">
        <v>96</v>
      </c>
      <c r="E22" s="590">
        <f>531362/1000</f>
        <v>531.36199999999997</v>
      </c>
      <c r="F22" s="590">
        <v>700.05200000000002</v>
      </c>
      <c r="G22" s="590">
        <v>666.053</v>
      </c>
    </row>
    <row r="23" spans="1:8" ht="16.5" customHeight="1">
      <c r="C23" s="344" t="s">
        <v>3</v>
      </c>
      <c r="D23" s="350" t="s">
        <v>96</v>
      </c>
      <c r="E23" s="591">
        <f>593497/1000</f>
        <v>593.49699999999996</v>
      </c>
      <c r="F23" s="664">
        <v>879.88</v>
      </c>
      <c r="G23" s="590">
        <v>1077</v>
      </c>
    </row>
    <row r="24" spans="1:8" ht="16.5" customHeight="1">
      <c r="C24" s="344" t="s">
        <v>297</v>
      </c>
      <c r="D24" s="350" t="s">
        <v>96</v>
      </c>
      <c r="E24" s="591">
        <f>F10</f>
        <v>2894</v>
      </c>
      <c r="F24" s="590">
        <v>3931.9319999999998</v>
      </c>
      <c r="G24" s="590">
        <v>4595</v>
      </c>
    </row>
    <row r="25" spans="1:8" ht="16.5" customHeight="1">
      <c r="C25" s="344" t="s">
        <v>295</v>
      </c>
      <c r="D25" s="398" t="s">
        <v>14</v>
      </c>
      <c r="E25" s="591">
        <f>(E22+E23)/E24*100</f>
        <v>38.868659295093295</v>
      </c>
      <c r="F25" s="590">
        <f>(F22+F23)/F24*100</f>
        <v>40.182078428619825</v>
      </c>
      <c r="G25" s="590">
        <f>(G22+G23)/G24*100</f>
        <v>37.933688792165391</v>
      </c>
    </row>
    <row r="26" spans="1:8" ht="16.5" customHeight="1">
      <c r="C26" s="487"/>
      <c r="D26" s="34"/>
      <c r="E26" s="592"/>
      <c r="F26" s="592"/>
    </row>
    <row r="27" spans="1:8">
      <c r="C27" s="87"/>
      <c r="D27" s="102"/>
      <c r="E27" s="103"/>
      <c r="F27" s="16"/>
    </row>
    <row r="28" spans="1:8" s="5" customFormat="1">
      <c r="A28" s="2"/>
      <c r="B28" s="2"/>
      <c r="C28" s="104" t="s">
        <v>360</v>
      </c>
      <c r="D28" s="104"/>
      <c r="E28" s="104"/>
      <c r="F28" s="104"/>
      <c r="G28" s="22"/>
      <c r="H28" s="22"/>
    </row>
    <row r="29" spans="1:8" s="5" customFormat="1">
      <c r="A29" s="2"/>
      <c r="B29" s="2"/>
      <c r="C29" s="25"/>
      <c r="D29" s="24" t="s">
        <v>12</v>
      </c>
      <c r="E29" s="25">
        <v>2022</v>
      </c>
      <c r="F29" s="25">
        <v>2023</v>
      </c>
      <c r="G29" s="25" t="s">
        <v>310</v>
      </c>
      <c r="H29" s="25" t="s">
        <v>365</v>
      </c>
    </row>
    <row r="30" spans="1:8" s="5" customFormat="1">
      <c r="A30" s="2"/>
      <c r="B30" s="2"/>
      <c r="C30" s="521" t="s">
        <v>110</v>
      </c>
      <c r="D30" s="105" t="s">
        <v>83</v>
      </c>
      <c r="E30" s="106" t="s">
        <v>111</v>
      </c>
      <c r="F30" s="107" t="s">
        <v>112</v>
      </c>
      <c r="G30" s="113">
        <v>879880</v>
      </c>
      <c r="H30" s="590">
        <v>1077238</v>
      </c>
    </row>
    <row r="31" spans="1:8" s="5" customFormat="1">
      <c r="A31" s="2"/>
      <c r="B31" s="2"/>
      <c r="C31" s="521" t="s">
        <v>113</v>
      </c>
      <c r="D31" s="105" t="s">
        <v>50</v>
      </c>
      <c r="E31" s="106" t="s">
        <v>114</v>
      </c>
      <c r="F31" s="107" t="s">
        <v>115</v>
      </c>
      <c r="G31" s="113">
        <v>26827</v>
      </c>
      <c r="H31" s="590">
        <v>30182</v>
      </c>
    </row>
    <row r="32" spans="1:8" s="5" customFormat="1">
      <c r="A32" s="2"/>
      <c r="B32" s="2"/>
      <c r="C32" s="521" t="s">
        <v>116</v>
      </c>
      <c r="D32" s="105" t="s">
        <v>96</v>
      </c>
      <c r="E32" s="485">
        <v>996</v>
      </c>
      <c r="F32" s="489">
        <v>1146</v>
      </c>
      <c r="G32" s="489">
        <v>1579</v>
      </c>
      <c r="H32" s="590">
        <v>1768</v>
      </c>
    </row>
    <row r="33" spans="1:8" s="5" customFormat="1">
      <c r="A33" s="2"/>
      <c r="B33" s="2"/>
      <c r="C33" s="521" t="s">
        <v>335</v>
      </c>
      <c r="D33" s="105" t="s">
        <v>96</v>
      </c>
      <c r="E33" s="107">
        <v>40</v>
      </c>
      <c r="F33" s="113">
        <v>82</v>
      </c>
      <c r="G33" s="107">
        <v>225</v>
      </c>
      <c r="H33" s="590">
        <v>302</v>
      </c>
    </row>
    <row r="34" spans="1:8" s="5" customFormat="1">
      <c r="A34" s="2"/>
      <c r="B34" s="2"/>
      <c r="C34" s="108"/>
      <c r="D34" s="109"/>
      <c r="E34" s="110"/>
      <c r="F34" s="111"/>
      <c r="G34" s="112"/>
      <c r="H34" s="2"/>
    </row>
    <row r="35" spans="1:8" s="5" customFormat="1">
      <c r="A35" s="2"/>
      <c r="B35" s="2"/>
      <c r="C35" s="108"/>
      <c r="D35" s="109"/>
      <c r="E35" s="519"/>
      <c r="F35" s="520"/>
      <c r="G35" s="519"/>
      <c r="H35" s="2"/>
    </row>
    <row r="36" spans="1:8" ht="18.75" customHeight="1">
      <c r="C36" s="20" t="s">
        <v>359</v>
      </c>
      <c r="D36" s="76"/>
      <c r="E36" s="77"/>
      <c r="F36" s="77"/>
      <c r="G36" s="22"/>
      <c r="H36" s="22"/>
    </row>
    <row r="37" spans="1:8">
      <c r="C37" s="78"/>
      <c r="D37" s="24" t="s">
        <v>12</v>
      </c>
      <c r="E37" s="25">
        <v>2022</v>
      </c>
      <c r="F37" s="25">
        <v>2023</v>
      </c>
      <c r="G37" s="25" t="s">
        <v>310</v>
      </c>
      <c r="H37" s="25" t="s">
        <v>365</v>
      </c>
    </row>
    <row r="38" spans="1:8">
      <c r="C38" s="89" t="s">
        <v>117</v>
      </c>
      <c r="D38" s="90" t="s">
        <v>50</v>
      </c>
      <c r="E38" s="96">
        <v>0</v>
      </c>
      <c r="F38" s="96">
        <v>0</v>
      </c>
      <c r="G38" s="107">
        <v>0</v>
      </c>
      <c r="H38" s="107">
        <v>0</v>
      </c>
    </row>
    <row r="39" spans="1:8">
      <c r="C39" s="15"/>
      <c r="D39" s="102"/>
      <c r="E39" s="13"/>
      <c r="F39" s="13"/>
    </row>
    <row r="41" spans="1:8" ht="30">
      <c r="C41" s="75" t="s">
        <v>118</v>
      </c>
      <c r="D41" s="76"/>
      <c r="E41" s="77"/>
      <c r="F41" s="77"/>
      <c r="G41" s="22"/>
      <c r="H41" s="22"/>
    </row>
    <row r="42" spans="1:8">
      <c r="C42" s="78"/>
      <c r="D42" s="24" t="s">
        <v>12</v>
      </c>
      <c r="E42" s="25" t="s">
        <v>42</v>
      </c>
      <c r="F42" s="25" t="s">
        <v>43</v>
      </c>
      <c r="G42" s="25" t="s">
        <v>310</v>
      </c>
      <c r="H42" s="25" t="s">
        <v>365</v>
      </c>
    </row>
    <row r="43" spans="1:8">
      <c r="C43" s="89" t="s">
        <v>119</v>
      </c>
      <c r="D43" s="90" t="s">
        <v>96</v>
      </c>
      <c r="E43" s="116" t="s">
        <v>120</v>
      </c>
      <c r="F43" s="116" t="s">
        <v>121</v>
      </c>
      <c r="G43" s="465">
        <v>95.098330000000004</v>
      </c>
      <c r="H43" s="659">
        <v>99.65</v>
      </c>
    </row>
    <row r="44" spans="1:8">
      <c r="C44" s="93" t="s">
        <v>122</v>
      </c>
      <c r="D44" s="90" t="s">
        <v>96</v>
      </c>
      <c r="E44" s="117" t="s">
        <v>123</v>
      </c>
      <c r="F44" s="116" t="s">
        <v>124</v>
      </c>
      <c r="G44" s="465">
        <v>79.781360000000006</v>
      </c>
      <c r="H44" s="659">
        <v>98.34</v>
      </c>
    </row>
    <row r="45" spans="1:8">
      <c r="C45" s="94" t="s">
        <v>125</v>
      </c>
      <c r="D45" s="90" t="s">
        <v>96</v>
      </c>
      <c r="E45" s="117" t="s">
        <v>126</v>
      </c>
      <c r="F45" s="118" t="s">
        <v>127</v>
      </c>
      <c r="G45" s="465">
        <v>15.316969999999998</v>
      </c>
      <c r="H45" s="659">
        <v>1.31</v>
      </c>
    </row>
    <row r="46" spans="1:8">
      <c r="C46" s="87"/>
      <c r="D46" s="102"/>
      <c r="E46" s="103"/>
      <c r="F46" s="16"/>
    </row>
    <row r="47" spans="1:8">
      <c r="C47" s="11"/>
      <c r="D47" s="102"/>
      <c r="E47" s="13"/>
      <c r="F47" s="13"/>
    </row>
    <row r="48" spans="1:8">
      <c r="C48" s="75" t="s">
        <v>128</v>
      </c>
      <c r="D48" s="76"/>
      <c r="E48" s="77"/>
      <c r="F48" s="77"/>
      <c r="G48" s="22"/>
      <c r="H48" s="22"/>
    </row>
    <row r="49" spans="1:10">
      <c r="C49" s="78"/>
      <c r="D49" s="24" t="s">
        <v>12</v>
      </c>
      <c r="E49" s="25" t="s">
        <v>42</v>
      </c>
      <c r="F49" s="25" t="s">
        <v>43</v>
      </c>
      <c r="G49" s="25" t="s">
        <v>310</v>
      </c>
      <c r="H49" s="25" t="s">
        <v>365</v>
      </c>
    </row>
    <row r="50" spans="1:10">
      <c r="C50" s="89" t="s">
        <v>129</v>
      </c>
      <c r="D50" s="90" t="s">
        <v>14</v>
      </c>
      <c r="E50" s="119" t="s">
        <v>130</v>
      </c>
      <c r="F50" s="96">
        <v>99</v>
      </c>
      <c r="G50" s="466">
        <f>G44/G43*100</f>
        <v>83.893544713140599</v>
      </c>
      <c r="H50" s="660">
        <v>99</v>
      </c>
    </row>
    <row r="52" spans="1:10">
      <c r="F52" s="120"/>
    </row>
    <row r="53" spans="1:10">
      <c r="C53" s="75" t="s">
        <v>362</v>
      </c>
      <c r="D53" s="76"/>
      <c r="E53" s="77"/>
      <c r="F53" s="121"/>
      <c r="G53" s="22"/>
      <c r="H53" s="22"/>
    </row>
    <row r="54" spans="1:10">
      <c r="C54" s="78"/>
      <c r="D54" s="24" t="s">
        <v>12</v>
      </c>
      <c r="E54" s="25" t="s">
        <v>42</v>
      </c>
      <c r="F54" s="122" t="s">
        <v>43</v>
      </c>
      <c r="G54" s="25" t="s">
        <v>310</v>
      </c>
      <c r="H54" s="25" t="s">
        <v>365</v>
      </c>
    </row>
    <row r="55" spans="1:10">
      <c r="C55" s="89" t="s">
        <v>131</v>
      </c>
      <c r="D55" s="90" t="s">
        <v>14</v>
      </c>
      <c r="E55" s="96">
        <v>52</v>
      </c>
      <c r="F55" s="96">
        <v>73</v>
      </c>
      <c r="G55" s="107">
        <v>69</v>
      </c>
      <c r="H55" s="661">
        <v>72</v>
      </c>
    </row>
    <row r="56" spans="1:10">
      <c r="D56" s="88"/>
    </row>
    <row r="57" spans="1:10">
      <c r="A57" s="32"/>
      <c r="C57" s="123"/>
      <c r="D57" s="124"/>
      <c r="E57" s="19"/>
      <c r="F57" s="19"/>
      <c r="G57" s="19"/>
      <c r="H57" s="19"/>
    </row>
    <row r="58" spans="1:10">
      <c r="A58" s="32"/>
      <c r="C58" s="75" t="s">
        <v>132</v>
      </c>
      <c r="D58" s="76"/>
      <c r="E58" s="77"/>
      <c r="F58" s="77"/>
      <c r="G58" s="865"/>
      <c r="H58" s="865"/>
      <c r="I58" s="865"/>
      <c r="J58" s="865"/>
    </row>
    <row r="59" spans="1:10">
      <c r="A59" s="32"/>
      <c r="C59" s="78"/>
      <c r="D59" s="24" t="s">
        <v>12</v>
      </c>
      <c r="E59" s="25" t="s">
        <v>133</v>
      </c>
      <c r="F59" s="25" t="s">
        <v>134</v>
      </c>
      <c r="G59" s="25" t="s">
        <v>336</v>
      </c>
      <c r="H59" s="25" t="s">
        <v>337</v>
      </c>
      <c r="I59" s="25" t="s">
        <v>374</v>
      </c>
      <c r="J59" s="25" t="s">
        <v>375</v>
      </c>
    </row>
    <row r="60" spans="1:10">
      <c r="A60" s="32"/>
      <c r="C60" s="125" t="s">
        <v>135</v>
      </c>
      <c r="D60" s="126" t="s">
        <v>14</v>
      </c>
      <c r="E60" s="127" t="s">
        <v>136</v>
      </c>
      <c r="F60" s="127" t="s">
        <v>137</v>
      </c>
      <c r="G60" s="127">
        <v>7.7</v>
      </c>
      <c r="H60" s="127">
        <v>7.8</v>
      </c>
      <c r="I60" s="662">
        <v>7.7</v>
      </c>
      <c r="J60" s="662">
        <v>7.8</v>
      </c>
    </row>
    <row r="61" spans="1:10">
      <c r="A61" s="32"/>
      <c r="C61" s="125" t="s">
        <v>138</v>
      </c>
      <c r="D61" s="128" t="s">
        <v>14</v>
      </c>
      <c r="E61" s="129" t="s">
        <v>139</v>
      </c>
      <c r="F61" s="129" t="s">
        <v>140</v>
      </c>
      <c r="G61" s="127">
        <v>20.8</v>
      </c>
      <c r="H61" s="127">
        <v>23</v>
      </c>
      <c r="I61" s="662">
        <v>21.3</v>
      </c>
      <c r="J61" s="662">
        <v>20.8</v>
      </c>
    </row>
    <row r="62" spans="1:10">
      <c r="A62" s="32"/>
      <c r="C62" s="123"/>
      <c r="D62" s="124"/>
      <c r="E62" s="130"/>
      <c r="F62" s="130"/>
      <c r="G62" s="19"/>
      <c r="H62" s="19"/>
    </row>
    <row r="63" spans="1:10" ht="20.25" customHeight="1">
      <c r="A63" s="32"/>
      <c r="C63" s="867" t="s">
        <v>141</v>
      </c>
      <c r="D63" s="867"/>
      <c r="E63" s="867"/>
      <c r="F63" s="867"/>
      <c r="G63" s="865"/>
      <c r="H63" s="865"/>
      <c r="I63" s="865"/>
      <c r="J63" s="865"/>
    </row>
    <row r="64" spans="1:10">
      <c r="A64" s="32"/>
      <c r="C64" s="78"/>
      <c r="D64" s="24" t="s">
        <v>12</v>
      </c>
      <c r="E64" s="25" t="s">
        <v>133</v>
      </c>
      <c r="F64" s="25" t="s">
        <v>134</v>
      </c>
      <c r="G64" s="25" t="s">
        <v>336</v>
      </c>
      <c r="H64" s="25" t="s">
        <v>337</v>
      </c>
      <c r="I64" s="25" t="s">
        <v>374</v>
      </c>
      <c r="J64" s="25" t="s">
        <v>375</v>
      </c>
    </row>
    <row r="65" spans="1:10" ht="30">
      <c r="A65" s="32"/>
      <c r="C65" s="125" t="s">
        <v>142</v>
      </c>
      <c r="D65" s="126" t="s">
        <v>14</v>
      </c>
      <c r="E65" s="127" t="s">
        <v>143</v>
      </c>
      <c r="F65" s="127" t="s">
        <v>144</v>
      </c>
      <c r="G65" s="127">
        <v>7.8</v>
      </c>
      <c r="H65" s="127">
        <v>8</v>
      </c>
      <c r="I65" s="662">
        <v>8.1</v>
      </c>
      <c r="J65" s="662">
        <v>7.6</v>
      </c>
    </row>
    <row r="66" spans="1:10">
      <c r="A66" s="32"/>
      <c r="C66" s="125" t="s">
        <v>138</v>
      </c>
      <c r="D66" s="128" t="s">
        <v>14</v>
      </c>
      <c r="E66" s="129" t="s">
        <v>145</v>
      </c>
      <c r="F66" s="129" t="s">
        <v>146</v>
      </c>
      <c r="G66" s="127">
        <v>25.8</v>
      </c>
      <c r="H66" s="127">
        <v>28.4</v>
      </c>
      <c r="I66" s="662">
        <v>36.6</v>
      </c>
      <c r="J66" s="662">
        <v>33</v>
      </c>
    </row>
    <row r="67" spans="1:10">
      <c r="A67" s="32"/>
      <c r="C67" s="123"/>
      <c r="D67" s="124"/>
      <c r="E67" s="130"/>
      <c r="F67" s="130"/>
      <c r="G67" s="130"/>
      <c r="H67" s="130"/>
    </row>
    <row r="68" spans="1:10">
      <c r="A68" s="32"/>
      <c r="C68" s="254" t="s">
        <v>345</v>
      </c>
      <c r="D68" s="254"/>
      <c r="E68" s="254"/>
      <c r="F68" s="254"/>
      <c r="G68" s="254"/>
      <c r="H68" s="19"/>
    </row>
    <row r="69" spans="1:10">
      <c r="C69" s="78"/>
      <c r="D69" s="24" t="s">
        <v>12</v>
      </c>
      <c r="E69" s="25" t="s">
        <v>43</v>
      </c>
      <c r="F69" s="25" t="s">
        <v>310</v>
      </c>
      <c r="G69" s="25" t="s">
        <v>365</v>
      </c>
    </row>
    <row r="70" spans="1:10">
      <c r="C70" s="125" t="s">
        <v>338</v>
      </c>
      <c r="D70" s="126" t="s">
        <v>343</v>
      </c>
      <c r="E70" s="127">
        <v>4.83</v>
      </c>
      <c r="F70" s="127">
        <v>4.74</v>
      </c>
      <c r="G70" s="663">
        <v>4.8099999999999996</v>
      </c>
    </row>
    <row r="71" spans="1:10">
      <c r="C71" s="476" t="s">
        <v>339</v>
      </c>
      <c r="D71" s="126" t="s">
        <v>343</v>
      </c>
      <c r="E71" s="127">
        <v>4.82</v>
      </c>
      <c r="F71" s="127">
        <v>4.7300000000000004</v>
      </c>
      <c r="G71" s="663">
        <v>4.7699999999999996</v>
      </c>
    </row>
    <row r="72" spans="1:10">
      <c r="C72" s="476" t="s">
        <v>3</v>
      </c>
      <c r="D72" s="126" t="s">
        <v>343</v>
      </c>
      <c r="E72" s="127">
        <v>4.84</v>
      </c>
      <c r="F72" s="127">
        <v>4.76</v>
      </c>
      <c r="G72" s="663">
        <v>4.84</v>
      </c>
    </row>
    <row r="73" spans="1:10">
      <c r="C73" s="125" t="s">
        <v>340</v>
      </c>
      <c r="D73" s="126" t="s">
        <v>344</v>
      </c>
      <c r="E73" s="477">
        <v>4936865</v>
      </c>
      <c r="F73" s="477">
        <v>11229962</v>
      </c>
      <c r="G73" s="477" t="s">
        <v>366</v>
      </c>
    </row>
    <row r="74" spans="1:10">
      <c r="C74" s="476" t="s">
        <v>339</v>
      </c>
      <c r="D74" s="126" t="s">
        <v>344</v>
      </c>
      <c r="E74" s="477">
        <v>2776582</v>
      </c>
      <c r="F74" s="477">
        <v>8521588</v>
      </c>
      <c r="G74" s="477" t="s">
        <v>368</v>
      </c>
    </row>
    <row r="75" spans="1:10">
      <c r="C75" s="476" t="s">
        <v>3</v>
      </c>
      <c r="D75" s="126" t="s">
        <v>344</v>
      </c>
      <c r="E75" s="477">
        <v>2160283</v>
      </c>
      <c r="F75" s="477">
        <v>2708374</v>
      </c>
      <c r="G75" s="477" t="s">
        <v>370</v>
      </c>
    </row>
    <row r="76" spans="1:10">
      <c r="C76" s="125" t="s">
        <v>341</v>
      </c>
      <c r="D76" s="126" t="s">
        <v>344</v>
      </c>
      <c r="E76" s="477">
        <v>856084</v>
      </c>
      <c r="F76" s="477">
        <v>3405815</v>
      </c>
      <c r="G76" s="477" t="s">
        <v>367</v>
      </c>
    </row>
    <row r="77" spans="1:10">
      <c r="C77" s="476" t="s">
        <v>339</v>
      </c>
      <c r="D77" s="126" t="s">
        <v>344</v>
      </c>
      <c r="E77" s="477">
        <v>53931</v>
      </c>
      <c r="F77" s="477">
        <v>2943269</v>
      </c>
      <c r="G77" s="477" t="s">
        <v>369</v>
      </c>
    </row>
    <row r="78" spans="1:10">
      <c r="C78" s="476" t="s">
        <v>3</v>
      </c>
      <c r="D78" s="126" t="s">
        <v>344</v>
      </c>
      <c r="E78" s="477">
        <v>316774</v>
      </c>
      <c r="F78" s="477">
        <v>462546</v>
      </c>
      <c r="G78" s="477">
        <v>504436</v>
      </c>
    </row>
    <row r="79" spans="1:10">
      <c r="C79" s="125" t="s">
        <v>342</v>
      </c>
      <c r="D79" s="126" t="s">
        <v>14</v>
      </c>
      <c r="E79" s="522">
        <v>17</v>
      </c>
      <c r="F79" s="522">
        <v>30</v>
      </c>
      <c r="G79" s="522">
        <v>22.6</v>
      </c>
    </row>
  </sheetData>
  <sheetProtection selectLockedCells="1" selectUnlockedCells="1"/>
  <mergeCells count="6">
    <mergeCell ref="I58:J58"/>
    <mergeCell ref="I63:J63"/>
    <mergeCell ref="C8:F8"/>
    <mergeCell ref="G58:H58"/>
    <mergeCell ref="C63:F63"/>
    <mergeCell ref="G63:H6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66AE-2E3B-4891-9DB6-2D345B209B45}">
  <sheetPr>
    <tabColor theme="9" tint="0.39997558519241921"/>
  </sheetPr>
  <dimension ref="A1:J149"/>
  <sheetViews>
    <sheetView showGridLines="0" topLeftCell="B106" zoomScale="80" zoomScaleNormal="80" workbookViewId="0">
      <selection activeCell="G121" sqref="G121"/>
    </sheetView>
  </sheetViews>
  <sheetFormatPr defaultColWidth="8.7109375" defaultRowHeight="15"/>
  <cols>
    <col min="1" max="1" width="6.85546875" style="2" customWidth="1"/>
    <col min="2" max="2" width="3.7109375" style="2" customWidth="1"/>
    <col min="3" max="3" width="72" style="17" customWidth="1"/>
    <col min="4" max="4" width="20.140625" style="7" customWidth="1"/>
    <col min="5" max="5" width="23.42578125" style="5" customWidth="1"/>
    <col min="6" max="6" width="29.140625" style="5" customWidth="1"/>
    <col min="7" max="7" width="32.28515625" style="5" customWidth="1"/>
    <col min="8" max="8" width="42" style="5" customWidth="1"/>
    <col min="9" max="9" width="23.7109375" style="2" customWidth="1"/>
    <col min="10" max="16384" width="8.7109375" style="2"/>
  </cols>
  <sheetData>
    <row r="1" spans="1:9">
      <c r="C1" s="8"/>
      <c r="D1" s="4"/>
      <c r="E1" s="3"/>
      <c r="F1" s="3"/>
    </row>
    <row r="2" spans="1:9">
      <c r="C2" s="8"/>
      <c r="D2" s="4"/>
      <c r="E2" s="3"/>
      <c r="F2" s="3"/>
    </row>
    <row r="3" spans="1:9" ht="15" customHeight="1">
      <c r="C3" s="8"/>
      <c r="D3" s="4"/>
      <c r="E3" s="3"/>
      <c r="F3" s="3"/>
      <c r="G3" s="857"/>
      <c r="H3" s="857"/>
    </row>
    <row r="4" spans="1:9">
      <c r="C4" s="8"/>
      <c r="D4" s="4"/>
      <c r="E4" s="3"/>
      <c r="F4" s="3"/>
      <c r="G4" s="857"/>
      <c r="H4" s="857"/>
    </row>
    <row r="5" spans="1:9">
      <c r="C5" s="8"/>
      <c r="D5" s="4"/>
      <c r="E5" s="3"/>
      <c r="F5" s="3"/>
    </row>
    <row r="6" spans="1:9">
      <c r="C6" s="2"/>
      <c r="D6" s="858"/>
      <c r="E6" s="858"/>
      <c r="F6" s="858"/>
    </row>
    <row r="7" spans="1:9" ht="18.75" customHeight="1">
      <c r="C7" s="10" t="s">
        <v>644</v>
      </c>
      <c r="D7" s="858"/>
      <c r="E7" s="858"/>
      <c r="F7" s="858"/>
      <c r="G7"/>
    </row>
    <row r="8" spans="1:9">
      <c r="C8" s="11"/>
      <c r="D8" s="12"/>
      <c r="E8" s="13"/>
      <c r="F8" s="13"/>
    </row>
    <row r="9" spans="1:9">
      <c r="C9" s="20" t="s">
        <v>645</v>
      </c>
      <c r="D9" s="21"/>
      <c r="E9" s="22"/>
      <c r="F9" s="22"/>
      <c r="G9" s="22"/>
      <c r="H9" s="22"/>
      <c r="I9" s="22"/>
    </row>
    <row r="10" spans="1:9">
      <c r="C10" s="23"/>
      <c r="D10" s="24" t="s">
        <v>12</v>
      </c>
      <c r="E10" s="25" t="s">
        <v>42</v>
      </c>
      <c r="F10" s="25">
        <v>2023</v>
      </c>
      <c r="G10" s="25" t="s">
        <v>310</v>
      </c>
      <c r="H10" s="25">
        <v>2025</v>
      </c>
      <c r="I10" s="25" t="s">
        <v>386</v>
      </c>
    </row>
    <row r="11" spans="1:9">
      <c r="C11" s="26" t="s">
        <v>646</v>
      </c>
      <c r="D11" s="27" t="s">
        <v>14</v>
      </c>
      <c r="E11" s="28">
        <v>49</v>
      </c>
      <c r="F11" s="28">
        <v>49</v>
      </c>
      <c r="G11" s="573">
        <v>49.4</v>
      </c>
      <c r="H11" s="573">
        <v>52.26</v>
      </c>
      <c r="I11" s="573">
        <v>51.86</v>
      </c>
    </row>
    <row r="12" spans="1:9">
      <c r="C12" s="29" t="s">
        <v>15</v>
      </c>
      <c r="D12" s="30" t="s">
        <v>14</v>
      </c>
      <c r="E12" s="31" t="s">
        <v>16</v>
      </c>
      <c r="F12" s="31" t="s">
        <v>16</v>
      </c>
      <c r="G12" s="574">
        <v>11.4</v>
      </c>
      <c r="H12" s="574">
        <v>12.03</v>
      </c>
      <c r="I12" s="574">
        <v>11.92</v>
      </c>
    </row>
    <row r="13" spans="1:9">
      <c r="C13" s="29" t="s">
        <v>647</v>
      </c>
      <c r="D13" s="30" t="s">
        <v>14</v>
      </c>
      <c r="E13" s="31" t="s">
        <v>18</v>
      </c>
      <c r="F13" s="31" t="s">
        <v>18</v>
      </c>
      <c r="G13" s="574">
        <v>39.200000000000003</v>
      </c>
      <c r="H13" s="574">
        <v>35.71</v>
      </c>
      <c r="I13" s="574">
        <v>36.22</v>
      </c>
    </row>
    <row r="14" spans="1:9">
      <c r="A14" s="32"/>
      <c r="C14" s="33" t="s">
        <v>925</v>
      </c>
      <c r="D14" s="34"/>
      <c r="E14"/>
      <c r="F14" s="35"/>
      <c r="G14" s="2"/>
      <c r="H14" s="2"/>
    </row>
    <row r="15" spans="1:9">
      <c r="A15" s="32"/>
      <c r="C15" s="33"/>
      <c r="D15" s="34"/>
      <c r="E15"/>
      <c r="F15" s="35"/>
      <c r="G15" s="2"/>
      <c r="H15" s="2"/>
    </row>
    <row r="16" spans="1:9">
      <c r="C16" s="20" t="s">
        <v>648</v>
      </c>
      <c r="D16" s="21"/>
      <c r="E16" s="22"/>
      <c r="F16" s="22"/>
      <c r="G16" s="22"/>
      <c r="H16" s="22"/>
      <c r="I16" s="22"/>
    </row>
    <row r="17" spans="3:9">
      <c r="C17" s="23"/>
      <c r="D17" s="24" t="s">
        <v>464</v>
      </c>
      <c r="E17" s="25">
        <v>2022</v>
      </c>
      <c r="F17" s="25">
        <v>2023</v>
      </c>
      <c r="G17" s="25" t="s">
        <v>310</v>
      </c>
      <c r="H17" s="25">
        <v>2025</v>
      </c>
      <c r="I17" s="25" t="s">
        <v>386</v>
      </c>
    </row>
    <row r="18" spans="3:9">
      <c r="C18" s="506" t="s">
        <v>649</v>
      </c>
      <c r="D18" s="36" t="s">
        <v>461</v>
      </c>
      <c r="E18" s="37">
        <v>6</v>
      </c>
      <c r="F18" s="37">
        <v>6</v>
      </c>
      <c r="G18" s="37">
        <v>6</v>
      </c>
      <c r="H18" s="37">
        <v>6</v>
      </c>
      <c r="I18" s="37">
        <v>6</v>
      </c>
    </row>
    <row r="19" spans="3:9">
      <c r="C19" s="38" t="s">
        <v>650</v>
      </c>
      <c r="D19" s="39" t="s">
        <v>461</v>
      </c>
      <c r="E19" s="789" t="s">
        <v>23</v>
      </c>
      <c r="F19" s="790">
        <v>3</v>
      </c>
      <c r="G19" s="790">
        <v>2</v>
      </c>
      <c r="H19" s="790">
        <v>2</v>
      </c>
      <c r="I19" s="790">
        <v>3</v>
      </c>
    </row>
    <row r="20" spans="3:9">
      <c r="C20" s="40" t="s">
        <v>651</v>
      </c>
      <c r="D20" s="30" t="s">
        <v>14</v>
      </c>
      <c r="E20" s="791" t="s">
        <v>25</v>
      </c>
      <c r="F20" s="792">
        <v>50</v>
      </c>
      <c r="G20" s="792">
        <v>33</v>
      </c>
      <c r="H20" s="792">
        <v>33</v>
      </c>
      <c r="I20" s="792">
        <f>I19/I18*100</f>
        <v>50</v>
      </c>
    </row>
    <row r="21" spans="3:9">
      <c r="C21" s="40" t="s">
        <v>652</v>
      </c>
      <c r="D21" s="41" t="s">
        <v>461</v>
      </c>
      <c r="E21" s="791" t="s">
        <v>27</v>
      </c>
      <c r="F21" s="792">
        <v>6</v>
      </c>
      <c r="G21" s="792">
        <v>6</v>
      </c>
      <c r="H21" s="792">
        <v>6</v>
      </c>
      <c r="I21" s="792">
        <v>6</v>
      </c>
    </row>
    <row r="22" spans="3:9">
      <c r="C22" s="40" t="s">
        <v>653</v>
      </c>
      <c r="D22" s="41" t="s">
        <v>461</v>
      </c>
      <c r="E22" s="791" t="s">
        <v>29</v>
      </c>
      <c r="F22" s="792">
        <v>0</v>
      </c>
      <c r="G22" s="792">
        <v>0</v>
      </c>
      <c r="H22" s="792">
        <v>0</v>
      </c>
      <c r="I22" s="792">
        <v>0</v>
      </c>
    </row>
    <row r="23" spans="3:9">
      <c r="C23" s="649" t="s">
        <v>500</v>
      </c>
      <c r="D23" s="793"/>
      <c r="E23" s="650"/>
      <c r="F23" s="650"/>
      <c r="G23" s="650"/>
      <c r="H23" s="650"/>
      <c r="I23" s="650"/>
    </row>
    <row r="24" spans="3:9">
      <c r="C24" s="40" t="s">
        <v>467</v>
      </c>
      <c r="D24" s="41" t="s">
        <v>461</v>
      </c>
      <c r="E24" s="31">
        <v>0</v>
      </c>
      <c r="F24" s="792">
        <v>0</v>
      </c>
      <c r="G24" s="792">
        <v>0</v>
      </c>
      <c r="H24" s="792">
        <v>0</v>
      </c>
      <c r="I24" s="792">
        <v>0</v>
      </c>
    </row>
    <row r="25" spans="3:9">
      <c r="C25" s="794" t="s">
        <v>654</v>
      </c>
      <c r="D25" s="30" t="s">
        <v>14</v>
      </c>
      <c r="E25" s="42">
        <v>0</v>
      </c>
      <c r="F25" s="31">
        <v>0</v>
      </c>
      <c r="G25" s="31">
        <v>0</v>
      </c>
      <c r="H25" s="31">
        <v>0</v>
      </c>
      <c r="I25" s="31">
        <v>0</v>
      </c>
    </row>
    <row r="26" spans="3:9">
      <c r="C26" s="40" t="s">
        <v>466</v>
      </c>
      <c r="D26" s="41" t="s">
        <v>461</v>
      </c>
      <c r="E26" s="42">
        <v>6</v>
      </c>
      <c r="F26" s="43">
        <v>6</v>
      </c>
      <c r="G26" s="43">
        <v>6</v>
      </c>
      <c r="H26" s="43">
        <v>6</v>
      </c>
      <c r="I26" s="43">
        <v>6</v>
      </c>
    </row>
    <row r="27" spans="3:9">
      <c r="C27" s="649" t="s">
        <v>501</v>
      </c>
      <c r="D27" s="793"/>
      <c r="E27" s="650"/>
      <c r="F27" s="650"/>
      <c r="G27" s="650"/>
      <c r="H27" s="650"/>
      <c r="I27" s="650"/>
    </row>
    <row r="28" spans="3:9">
      <c r="C28" s="40" t="s">
        <v>655</v>
      </c>
      <c r="D28" s="41" t="s">
        <v>461</v>
      </c>
      <c r="E28" s="42">
        <v>0</v>
      </c>
      <c r="F28" s="31">
        <v>0</v>
      </c>
      <c r="G28" s="31">
        <v>0</v>
      </c>
      <c r="H28" s="31">
        <v>0</v>
      </c>
      <c r="I28" s="31">
        <v>0</v>
      </c>
    </row>
    <row r="29" spans="3:9">
      <c r="C29" s="40" t="s">
        <v>656</v>
      </c>
      <c r="D29" s="41" t="s">
        <v>461</v>
      </c>
      <c r="E29" s="42">
        <v>1</v>
      </c>
      <c r="F29" s="42">
        <v>0</v>
      </c>
      <c r="G29" s="42">
        <v>0</v>
      </c>
      <c r="H29" s="42">
        <v>1</v>
      </c>
      <c r="I29" s="42">
        <v>3</v>
      </c>
    </row>
    <row r="30" spans="3:9">
      <c r="C30" s="40" t="s">
        <v>657</v>
      </c>
      <c r="D30" s="41" t="s">
        <v>461</v>
      </c>
      <c r="E30" s="42">
        <v>5</v>
      </c>
      <c r="F30" s="31">
        <v>6</v>
      </c>
      <c r="G30" s="31">
        <v>6</v>
      </c>
      <c r="H30" s="734">
        <v>5</v>
      </c>
      <c r="I30" s="31">
        <v>3</v>
      </c>
    </row>
    <row r="31" spans="3:9">
      <c r="C31" s="44"/>
      <c r="D31" s="45"/>
      <c r="E31"/>
      <c r="F31" s="35"/>
      <c r="G31" s="2"/>
      <c r="H31" s="2"/>
    </row>
    <row r="32" spans="3:9">
      <c r="C32" s="44"/>
      <c r="D32" s="45"/>
      <c r="E32"/>
      <c r="F32" s="35"/>
      <c r="G32" s="2"/>
      <c r="H32" s="2"/>
    </row>
    <row r="33" spans="3:9">
      <c r="C33" s="20" t="s">
        <v>658</v>
      </c>
      <c r="D33" s="21"/>
      <c r="E33" s="22"/>
      <c r="F33" s="22"/>
      <c r="G33" s="22"/>
      <c r="H33" s="22"/>
      <c r="I33" s="22"/>
    </row>
    <row r="34" spans="3:9">
      <c r="C34" s="23"/>
      <c r="D34" s="24" t="s">
        <v>464</v>
      </c>
      <c r="E34" s="25">
        <v>2022</v>
      </c>
      <c r="F34" s="25">
        <v>2023</v>
      </c>
      <c r="G34" s="25" t="s">
        <v>310</v>
      </c>
      <c r="H34" s="25">
        <v>2025</v>
      </c>
      <c r="I34" s="25" t="s">
        <v>386</v>
      </c>
    </row>
    <row r="35" spans="3:9">
      <c r="C35" s="47" t="s">
        <v>659</v>
      </c>
      <c r="D35" s="48" t="s">
        <v>461</v>
      </c>
      <c r="E35" s="795">
        <v>2</v>
      </c>
      <c r="F35" s="50">
        <v>2</v>
      </c>
      <c r="G35" s="50">
        <v>2</v>
      </c>
      <c r="H35" s="581">
        <v>2</v>
      </c>
      <c r="I35" s="581">
        <v>3</v>
      </c>
    </row>
    <row r="36" spans="3:9">
      <c r="C36" s="51" t="s">
        <v>660</v>
      </c>
      <c r="D36" s="52" t="s">
        <v>461</v>
      </c>
      <c r="E36" s="796">
        <v>1</v>
      </c>
      <c r="F36" s="53">
        <v>1</v>
      </c>
      <c r="G36" s="53">
        <v>1</v>
      </c>
      <c r="H36" s="583">
        <v>0</v>
      </c>
      <c r="I36" s="583">
        <v>1</v>
      </c>
    </row>
    <row r="37" spans="3:9">
      <c r="C37" s="51" t="s">
        <v>661</v>
      </c>
      <c r="D37" s="52" t="s">
        <v>461</v>
      </c>
      <c r="E37" s="796">
        <v>3</v>
      </c>
      <c r="F37" s="53">
        <v>3</v>
      </c>
      <c r="G37" s="53">
        <v>3</v>
      </c>
      <c r="H37" s="583">
        <v>4</v>
      </c>
      <c r="I37" s="583">
        <v>2</v>
      </c>
    </row>
    <row r="38" spans="3:9">
      <c r="C38" s="505" t="s">
        <v>662</v>
      </c>
      <c r="D38" s="52" t="s">
        <v>461</v>
      </c>
      <c r="E38" s="54">
        <v>6</v>
      </c>
      <c r="F38" s="55">
        <v>6</v>
      </c>
      <c r="G38" s="55">
        <v>6</v>
      </c>
      <c r="H38" s="584">
        <v>6</v>
      </c>
      <c r="I38" s="584">
        <v>6</v>
      </c>
    </row>
    <row r="39" spans="3:9">
      <c r="C39" s="51" t="s">
        <v>663</v>
      </c>
      <c r="D39" s="797" t="s">
        <v>664</v>
      </c>
      <c r="E39" s="796"/>
      <c r="F39" s="796">
        <v>14</v>
      </c>
      <c r="G39" s="796">
        <v>15</v>
      </c>
      <c r="H39" s="798">
        <v>16</v>
      </c>
      <c r="I39" s="798">
        <v>11</v>
      </c>
    </row>
    <row r="40" spans="3:9">
      <c r="C40" s="56"/>
      <c r="D40" s="45"/>
      <c r="E40" s="57"/>
      <c r="F40" s="58"/>
      <c r="G40" s="2"/>
      <c r="H40" s="2"/>
    </row>
    <row r="41" spans="3:9">
      <c r="C41" s="59" t="s">
        <v>665</v>
      </c>
      <c r="D41" s="21"/>
      <c r="E41" s="22"/>
      <c r="F41" s="22"/>
      <c r="G41" s="22"/>
      <c r="H41" s="22"/>
      <c r="I41" s="22"/>
    </row>
    <row r="42" spans="3:9">
      <c r="C42" s="23"/>
      <c r="D42" s="24" t="s">
        <v>464</v>
      </c>
      <c r="E42" s="25" t="s">
        <v>42</v>
      </c>
      <c r="F42" s="25" t="s">
        <v>43</v>
      </c>
      <c r="G42" s="25" t="s">
        <v>310</v>
      </c>
      <c r="H42" s="25">
        <v>2025</v>
      </c>
      <c r="I42" s="25" t="s">
        <v>386</v>
      </c>
    </row>
    <row r="43" spans="3:9">
      <c r="C43" s="651" t="s">
        <v>666</v>
      </c>
      <c r="D43" s="652"/>
      <c r="E43" s="652"/>
      <c r="F43" s="652"/>
      <c r="G43" s="652"/>
      <c r="H43" s="652"/>
      <c r="I43" s="652"/>
    </row>
    <row r="44" spans="3:9">
      <c r="C44" s="60" t="s">
        <v>667</v>
      </c>
      <c r="D44" s="41" t="s">
        <v>461</v>
      </c>
      <c r="E44" s="61">
        <v>3</v>
      </c>
      <c r="F44" s="61">
        <v>3</v>
      </c>
      <c r="G44" s="61">
        <v>3</v>
      </c>
      <c r="H44" s="61">
        <v>3</v>
      </c>
      <c r="I44" s="61">
        <v>5</v>
      </c>
    </row>
    <row r="45" spans="3:9">
      <c r="C45" s="794" t="s">
        <v>650</v>
      </c>
      <c r="D45" s="41" t="s">
        <v>461</v>
      </c>
      <c r="E45" s="61">
        <v>2</v>
      </c>
      <c r="F45" s="61">
        <v>2</v>
      </c>
      <c r="G45" s="61">
        <v>2</v>
      </c>
      <c r="H45" s="61">
        <v>2</v>
      </c>
      <c r="I45" s="61">
        <v>2</v>
      </c>
    </row>
    <row r="46" spans="3:9">
      <c r="C46" s="40" t="s">
        <v>668</v>
      </c>
      <c r="D46" s="41" t="s">
        <v>14</v>
      </c>
      <c r="E46" s="799">
        <f>E45/E44*100</f>
        <v>66.666666666666657</v>
      </c>
      <c r="F46" s="800">
        <v>67</v>
      </c>
      <c r="G46" s="800">
        <v>67</v>
      </c>
      <c r="H46" s="800">
        <v>67</v>
      </c>
      <c r="I46" s="799">
        <f>I45/I44*100</f>
        <v>40</v>
      </c>
    </row>
    <row r="47" spans="3:9">
      <c r="C47" s="40" t="s">
        <v>669</v>
      </c>
      <c r="D47" s="41" t="s">
        <v>461</v>
      </c>
      <c r="E47" s="61" t="s">
        <v>670</v>
      </c>
      <c r="F47" s="61" t="s">
        <v>670</v>
      </c>
      <c r="G47" s="61" t="s">
        <v>670</v>
      </c>
      <c r="H47" s="61" t="s">
        <v>670</v>
      </c>
      <c r="I47" s="61" t="s">
        <v>670</v>
      </c>
    </row>
    <row r="48" spans="3:9">
      <c r="C48" s="40" t="s">
        <v>671</v>
      </c>
      <c r="D48" s="41" t="s">
        <v>602</v>
      </c>
      <c r="E48" s="61">
        <v>4</v>
      </c>
      <c r="F48" s="61">
        <v>6</v>
      </c>
      <c r="G48" s="61">
        <v>4</v>
      </c>
      <c r="H48" s="61">
        <v>7</v>
      </c>
      <c r="I48" s="61"/>
    </row>
    <row r="49" spans="3:9">
      <c r="C49" s="649" t="s">
        <v>672</v>
      </c>
      <c r="D49" s="650"/>
      <c r="E49" s="650"/>
      <c r="F49" s="650"/>
      <c r="G49" s="650"/>
      <c r="H49" s="650"/>
      <c r="I49" s="650"/>
    </row>
    <row r="50" spans="3:9">
      <c r="C50" s="60" t="s">
        <v>673</v>
      </c>
      <c r="D50" s="41" t="s">
        <v>461</v>
      </c>
      <c r="E50" s="61">
        <v>8</v>
      </c>
      <c r="F50" s="61">
        <v>7</v>
      </c>
      <c r="G50" s="61">
        <v>7</v>
      </c>
      <c r="H50" s="61">
        <v>7</v>
      </c>
      <c r="I50" s="61">
        <v>9</v>
      </c>
    </row>
    <row r="51" spans="3:9">
      <c r="C51" s="794" t="s">
        <v>650</v>
      </c>
      <c r="D51" s="41" t="s">
        <v>461</v>
      </c>
      <c r="E51" s="61">
        <v>2</v>
      </c>
      <c r="F51" s="61">
        <v>1</v>
      </c>
      <c r="G51" s="61">
        <v>1</v>
      </c>
      <c r="H51" s="61">
        <v>1</v>
      </c>
      <c r="I51" s="61">
        <v>2</v>
      </c>
    </row>
    <row r="52" spans="3:9">
      <c r="C52" s="40" t="s">
        <v>668</v>
      </c>
      <c r="D52" s="41" t="s">
        <v>14</v>
      </c>
      <c r="E52" s="799">
        <f>E51/E50*100</f>
        <v>25</v>
      </c>
      <c r="F52" s="800">
        <v>14</v>
      </c>
      <c r="G52" s="800">
        <v>14</v>
      </c>
      <c r="H52" s="800">
        <v>14</v>
      </c>
      <c r="I52" s="799">
        <f>I51/I50*100</f>
        <v>22.222222222222221</v>
      </c>
    </row>
    <row r="53" spans="3:9">
      <c r="C53" s="40" t="s">
        <v>674</v>
      </c>
      <c r="D53" s="41" t="s">
        <v>461</v>
      </c>
      <c r="E53" s="61" t="s">
        <v>670</v>
      </c>
      <c r="F53" s="61" t="s">
        <v>670</v>
      </c>
      <c r="G53" s="61" t="s">
        <v>670</v>
      </c>
      <c r="H53" s="61" t="s">
        <v>670</v>
      </c>
      <c r="I53" s="61" t="s">
        <v>670</v>
      </c>
    </row>
    <row r="54" spans="3:9">
      <c r="C54" s="40" t="s">
        <v>671</v>
      </c>
      <c r="D54" s="41" t="s">
        <v>602</v>
      </c>
      <c r="E54" s="61">
        <v>41</v>
      </c>
      <c r="F54" s="61">
        <v>34</v>
      </c>
      <c r="G54" s="61">
        <v>35</v>
      </c>
      <c r="H54" s="61">
        <v>36</v>
      </c>
      <c r="I54" s="61"/>
    </row>
    <row r="55" spans="3:9">
      <c r="C55" s="649" t="s">
        <v>675</v>
      </c>
      <c r="D55" s="650"/>
      <c r="E55" s="650"/>
      <c r="F55" s="650"/>
      <c r="G55" s="650"/>
      <c r="H55" s="650"/>
      <c r="I55" s="650"/>
    </row>
    <row r="56" spans="3:9">
      <c r="C56" s="60" t="s">
        <v>673</v>
      </c>
      <c r="D56" s="41" t="s">
        <v>461</v>
      </c>
      <c r="E56" s="61">
        <v>3</v>
      </c>
      <c r="F56" s="61">
        <v>3</v>
      </c>
      <c r="G56" s="61">
        <v>3</v>
      </c>
      <c r="H56" s="61">
        <v>3</v>
      </c>
      <c r="I56" s="61">
        <v>5</v>
      </c>
    </row>
    <row r="57" spans="3:9">
      <c r="C57" s="40" t="s">
        <v>650</v>
      </c>
      <c r="D57" s="41" t="s">
        <v>461</v>
      </c>
      <c r="E57" s="61">
        <v>1</v>
      </c>
      <c r="F57" s="61">
        <v>2</v>
      </c>
      <c r="G57" s="61">
        <v>1</v>
      </c>
      <c r="H57" s="61">
        <v>1</v>
      </c>
      <c r="I57" s="61">
        <v>3</v>
      </c>
    </row>
    <row r="58" spans="3:9">
      <c r="C58" s="40" t="s">
        <v>668</v>
      </c>
      <c r="D58" s="41" t="s">
        <v>14</v>
      </c>
      <c r="E58" s="801">
        <v>34</v>
      </c>
      <c r="F58" s="800">
        <v>67</v>
      </c>
      <c r="G58" s="800">
        <v>33</v>
      </c>
      <c r="H58" s="800">
        <v>33</v>
      </c>
      <c r="I58" s="799">
        <f>I57/I56*100</f>
        <v>60</v>
      </c>
    </row>
    <row r="59" spans="3:9">
      <c r="C59" s="40" t="s">
        <v>674</v>
      </c>
      <c r="D59" s="41" t="s">
        <v>461</v>
      </c>
      <c r="E59" s="61" t="s">
        <v>670</v>
      </c>
      <c r="F59" s="61" t="s">
        <v>670</v>
      </c>
      <c r="G59" s="61" t="s">
        <v>670</v>
      </c>
      <c r="H59" s="61" t="s">
        <v>670</v>
      </c>
      <c r="I59" s="61" t="s">
        <v>670</v>
      </c>
    </row>
    <row r="60" spans="3:9">
      <c r="C60" s="40" t="s">
        <v>671</v>
      </c>
      <c r="D60" s="41" t="s">
        <v>602</v>
      </c>
      <c r="E60" s="62">
        <v>8</v>
      </c>
      <c r="F60" s="61">
        <v>6</v>
      </c>
      <c r="G60" s="61">
        <v>5</v>
      </c>
      <c r="H60" s="61">
        <v>5</v>
      </c>
      <c r="I60" s="61"/>
    </row>
    <row r="61" spans="3:9">
      <c r="C61" s="649" t="s">
        <v>676</v>
      </c>
      <c r="D61" s="650"/>
      <c r="E61" s="650"/>
      <c r="F61" s="650"/>
      <c r="G61" s="650"/>
      <c r="H61" s="650"/>
      <c r="I61" s="650"/>
    </row>
    <row r="62" spans="3:9">
      <c r="C62" s="60" t="s">
        <v>673</v>
      </c>
      <c r="D62" s="41" t="s">
        <v>461</v>
      </c>
      <c r="E62" s="61">
        <v>9</v>
      </c>
      <c r="F62" s="62">
        <v>10</v>
      </c>
      <c r="G62" s="62">
        <v>10</v>
      </c>
      <c r="H62" s="62">
        <v>10</v>
      </c>
      <c r="I62" s="62" t="s">
        <v>677</v>
      </c>
    </row>
    <row r="63" spans="3:9">
      <c r="C63" s="40" t="s">
        <v>650</v>
      </c>
      <c r="D63" s="41" t="s">
        <v>461</v>
      </c>
      <c r="E63" s="61" t="s">
        <v>54</v>
      </c>
      <c r="F63" s="61" t="s">
        <v>54</v>
      </c>
      <c r="G63" s="61" t="s">
        <v>54</v>
      </c>
      <c r="H63" s="61" t="s">
        <v>54</v>
      </c>
      <c r="I63" s="61"/>
    </row>
    <row r="64" spans="3:9">
      <c r="C64" s="40" t="s">
        <v>668</v>
      </c>
      <c r="D64" s="41" t="s">
        <v>14</v>
      </c>
      <c r="E64" s="802" t="s">
        <v>54</v>
      </c>
      <c r="F64" s="802" t="s">
        <v>54</v>
      </c>
      <c r="G64" s="802" t="s">
        <v>54</v>
      </c>
      <c r="H64" s="802" t="s">
        <v>54</v>
      </c>
      <c r="I64" s="802"/>
    </row>
    <row r="65" spans="3:9">
      <c r="C65" s="40" t="s">
        <v>674</v>
      </c>
      <c r="D65" s="41" t="s">
        <v>461</v>
      </c>
      <c r="E65" s="61" t="s">
        <v>678</v>
      </c>
      <c r="F65" s="61" t="s">
        <v>678</v>
      </c>
      <c r="G65" s="61" t="s">
        <v>678</v>
      </c>
      <c r="H65" s="61" t="s">
        <v>678</v>
      </c>
      <c r="I65" s="61"/>
    </row>
    <row r="66" spans="3:9">
      <c r="C66" s="40" t="s">
        <v>671</v>
      </c>
      <c r="D66" s="41" t="s">
        <v>602</v>
      </c>
      <c r="E66" s="62">
        <v>60</v>
      </c>
      <c r="F66" s="62">
        <v>73</v>
      </c>
      <c r="G66" s="62">
        <v>81</v>
      </c>
      <c r="H66" s="62">
        <v>80</v>
      </c>
      <c r="I66" s="62"/>
    </row>
    <row r="67" spans="3:9">
      <c r="C67" s="649" t="s">
        <v>679</v>
      </c>
      <c r="D67" s="650"/>
      <c r="E67" s="650"/>
      <c r="F67" s="650"/>
      <c r="G67" s="650"/>
      <c r="H67" s="650"/>
      <c r="I67" s="650"/>
    </row>
    <row r="68" spans="3:9">
      <c r="C68" s="60" t="s">
        <v>673</v>
      </c>
      <c r="D68" s="41" t="s">
        <v>461</v>
      </c>
      <c r="E68" s="61">
        <v>3</v>
      </c>
      <c r="F68" s="61">
        <v>3</v>
      </c>
      <c r="G68" s="61">
        <v>3</v>
      </c>
      <c r="H68" s="61">
        <v>3</v>
      </c>
      <c r="I68" s="61">
        <v>3</v>
      </c>
    </row>
    <row r="69" spans="3:9">
      <c r="C69" s="40" t="s">
        <v>650</v>
      </c>
      <c r="D69" s="41" t="s">
        <v>461</v>
      </c>
      <c r="E69" s="61">
        <v>2</v>
      </c>
      <c r="F69" s="61">
        <v>2</v>
      </c>
      <c r="G69" s="61">
        <v>2</v>
      </c>
      <c r="H69" s="61">
        <v>2</v>
      </c>
      <c r="I69" s="61">
        <v>1</v>
      </c>
    </row>
    <row r="70" spans="3:9">
      <c r="C70" s="40" t="s">
        <v>668</v>
      </c>
      <c r="D70" s="41" t="s">
        <v>14</v>
      </c>
      <c r="E70" s="799">
        <f>E69/E68*100</f>
        <v>66.666666666666657</v>
      </c>
      <c r="F70" s="800">
        <v>67</v>
      </c>
      <c r="G70" s="800">
        <v>67</v>
      </c>
      <c r="H70" s="800">
        <v>67</v>
      </c>
      <c r="I70" s="799">
        <f>I69/I68*100</f>
        <v>33.333333333333329</v>
      </c>
    </row>
    <row r="71" spans="3:9">
      <c r="C71" s="40" t="s">
        <v>674</v>
      </c>
      <c r="D71" s="41" t="s">
        <v>461</v>
      </c>
      <c r="E71" s="61" t="s">
        <v>670</v>
      </c>
      <c r="F71" s="61" t="s">
        <v>670</v>
      </c>
      <c r="G71" s="61" t="s">
        <v>670</v>
      </c>
      <c r="H71" s="61" t="s">
        <v>670</v>
      </c>
      <c r="I71" s="61" t="s">
        <v>670</v>
      </c>
    </row>
    <row r="72" spans="3:9">
      <c r="C72" s="40" t="s">
        <v>671</v>
      </c>
      <c r="D72" s="41" t="s">
        <v>602</v>
      </c>
      <c r="E72" s="62">
        <v>2</v>
      </c>
      <c r="F72" s="61">
        <v>5</v>
      </c>
      <c r="G72" s="61">
        <v>8</v>
      </c>
      <c r="H72" s="61">
        <v>10</v>
      </c>
      <c r="I72" s="61"/>
    </row>
    <row r="73" spans="3:9">
      <c r="C73" s="649" t="s">
        <v>680</v>
      </c>
      <c r="D73" s="650"/>
      <c r="E73" s="650"/>
      <c r="F73" s="650"/>
      <c r="G73" s="650"/>
      <c r="H73" s="650"/>
      <c r="I73" s="650"/>
    </row>
    <row r="74" spans="3:9">
      <c r="C74" s="60" t="s">
        <v>673</v>
      </c>
      <c r="D74" s="41" t="s">
        <v>461</v>
      </c>
      <c r="E74" s="63" t="s">
        <v>54</v>
      </c>
      <c r="F74" s="62">
        <v>6</v>
      </c>
      <c r="G74" s="62">
        <v>6</v>
      </c>
      <c r="H74" s="62">
        <v>6</v>
      </c>
      <c r="I74" s="62">
        <v>7</v>
      </c>
    </row>
    <row r="75" spans="3:9">
      <c r="C75" s="40" t="s">
        <v>650</v>
      </c>
      <c r="D75" s="41" t="s">
        <v>461</v>
      </c>
      <c r="E75" s="63" t="s">
        <v>54</v>
      </c>
      <c r="F75" s="62">
        <v>2</v>
      </c>
      <c r="G75" s="62">
        <v>1</v>
      </c>
      <c r="H75" s="62">
        <v>1</v>
      </c>
      <c r="I75" s="62">
        <v>1</v>
      </c>
    </row>
    <row r="76" spans="3:9">
      <c r="C76" s="40" t="s">
        <v>668</v>
      </c>
      <c r="D76" s="41" t="s">
        <v>14</v>
      </c>
      <c r="E76" s="63" t="s">
        <v>54</v>
      </c>
      <c r="F76" s="800">
        <v>33</v>
      </c>
      <c r="G76" s="800">
        <v>17</v>
      </c>
      <c r="H76" s="800">
        <v>17</v>
      </c>
      <c r="I76" s="799">
        <f>I75/I74*100</f>
        <v>14.285714285714285</v>
      </c>
    </row>
    <row r="77" spans="3:9">
      <c r="C77" s="40" t="s">
        <v>674</v>
      </c>
      <c r="D77" s="41" t="s">
        <v>461</v>
      </c>
      <c r="E77" s="63" t="s">
        <v>54</v>
      </c>
      <c r="F77" s="61" t="s">
        <v>670</v>
      </c>
      <c r="G77" s="61" t="s">
        <v>670</v>
      </c>
      <c r="H77" s="61" t="s">
        <v>670</v>
      </c>
      <c r="I77" s="61" t="s">
        <v>670</v>
      </c>
    </row>
    <row r="78" spans="3:9">
      <c r="C78" s="40" t="s">
        <v>671</v>
      </c>
      <c r="D78" s="41" t="s">
        <v>602</v>
      </c>
      <c r="E78" s="63" t="s">
        <v>54</v>
      </c>
      <c r="F78" s="62">
        <v>1</v>
      </c>
      <c r="G78" s="62">
        <v>2</v>
      </c>
      <c r="H78" s="62">
        <v>5</v>
      </c>
      <c r="I78" s="62"/>
    </row>
    <row r="79" spans="3:9">
      <c r="C79" s="44"/>
      <c r="D79" s="45"/>
      <c r="E79" s="64"/>
      <c r="F79" s="64"/>
      <c r="G79" s="2"/>
      <c r="H79" s="2"/>
    </row>
    <row r="80" spans="3:9">
      <c r="C80" s="44"/>
      <c r="D80" s="45"/>
      <c r="E80" s="64"/>
      <c r="F80" s="64"/>
      <c r="G80" s="2"/>
      <c r="H80" s="2"/>
    </row>
    <row r="81" spans="2:8" s="32" customFormat="1">
      <c r="B81" s="2"/>
      <c r="C81" s="20" t="s">
        <v>681</v>
      </c>
      <c r="D81" s="21"/>
      <c r="E81" s="22"/>
      <c r="F81" s="22"/>
      <c r="G81" s="69"/>
      <c r="H81" s="69"/>
    </row>
    <row r="82" spans="2:8" s="32" customFormat="1" ht="30" customHeight="1">
      <c r="B82" s="2"/>
      <c r="C82" s="23"/>
      <c r="D82" s="25" t="s">
        <v>682</v>
      </c>
      <c r="E82" s="25" t="s">
        <v>683</v>
      </c>
      <c r="F82" s="70" t="s">
        <v>684</v>
      </c>
      <c r="G82" s="69"/>
      <c r="H82" s="69"/>
    </row>
    <row r="83" spans="2:8" s="32" customFormat="1" ht="30">
      <c r="B83" s="2"/>
      <c r="C83" s="71" t="s">
        <v>60</v>
      </c>
      <c r="D83" s="803" t="s">
        <v>685</v>
      </c>
      <c r="E83" s="72" t="s">
        <v>678</v>
      </c>
      <c r="F83" s="73" t="s">
        <v>670</v>
      </c>
      <c r="H83" s="69"/>
    </row>
    <row r="84" spans="2:8" s="32" customFormat="1" ht="30">
      <c r="B84" s="2"/>
      <c r="C84" s="71" t="s">
        <v>62</v>
      </c>
      <c r="D84" s="803" t="s">
        <v>686</v>
      </c>
      <c r="E84" s="72" t="s">
        <v>678</v>
      </c>
      <c r="F84" s="73" t="s">
        <v>670</v>
      </c>
      <c r="H84" s="69"/>
    </row>
    <row r="85" spans="2:8" s="32" customFormat="1" ht="30">
      <c r="B85" s="2"/>
      <c r="C85" s="71" t="s">
        <v>64</v>
      </c>
      <c r="D85" s="803" t="s">
        <v>686</v>
      </c>
      <c r="E85" s="72" t="s">
        <v>678</v>
      </c>
      <c r="F85" s="73" t="s">
        <v>670</v>
      </c>
      <c r="H85" s="69"/>
    </row>
    <row r="86" spans="2:8" s="32" customFormat="1" ht="30">
      <c r="B86" s="2"/>
      <c r="C86" s="71" t="s">
        <v>65</v>
      </c>
      <c r="D86" s="803" t="s">
        <v>686</v>
      </c>
      <c r="E86" s="73" t="s">
        <v>670</v>
      </c>
      <c r="F86" s="73" t="s">
        <v>670</v>
      </c>
      <c r="H86" s="69"/>
    </row>
    <row r="87" spans="2:8" s="32" customFormat="1" ht="30">
      <c r="B87" s="2"/>
      <c r="C87" s="71" t="s">
        <v>66</v>
      </c>
      <c r="D87" s="803" t="s">
        <v>686</v>
      </c>
      <c r="E87" s="73" t="s">
        <v>670</v>
      </c>
      <c r="F87" s="73" t="s">
        <v>670</v>
      </c>
      <c r="H87" s="69"/>
    </row>
    <row r="88" spans="2:8" s="32" customFormat="1" ht="30">
      <c r="B88" s="2"/>
      <c r="C88" s="71" t="s">
        <v>322</v>
      </c>
      <c r="D88" s="803" t="s">
        <v>686</v>
      </c>
      <c r="E88" s="72" t="s">
        <v>678</v>
      </c>
      <c r="F88" s="73" t="s">
        <v>670</v>
      </c>
      <c r="H88" s="69"/>
    </row>
    <row r="89" spans="2:8" s="32" customFormat="1">
      <c r="B89" s="2"/>
      <c r="C89" s="65"/>
      <c r="D89" s="804"/>
      <c r="E89" s="654"/>
      <c r="F89" s="655"/>
      <c r="H89" s="69"/>
    </row>
    <row r="90" spans="2:8" s="32" customFormat="1">
      <c r="B90" s="2"/>
      <c r="C90" s="65"/>
      <c r="D90" s="804"/>
      <c r="E90" s="654"/>
      <c r="F90" s="655"/>
      <c r="H90" s="69"/>
    </row>
    <row r="91" spans="2:8" s="32" customFormat="1">
      <c r="B91" s="2"/>
      <c r="C91" s="20" t="s">
        <v>687</v>
      </c>
      <c r="D91" s="21"/>
      <c r="E91" s="22"/>
      <c r="F91" s="22"/>
      <c r="H91" s="69"/>
    </row>
    <row r="92" spans="2:8" s="32" customFormat="1">
      <c r="B92" s="2"/>
      <c r="C92" s="23"/>
      <c r="D92" s="25" t="s">
        <v>682</v>
      </c>
      <c r="E92" s="25" t="s">
        <v>683</v>
      </c>
      <c r="F92" s="70" t="s">
        <v>684</v>
      </c>
      <c r="H92" s="69"/>
    </row>
    <row r="93" spans="2:8" s="32" customFormat="1" ht="30">
      <c r="B93" s="2"/>
      <c r="C93" s="71" t="s">
        <v>60</v>
      </c>
      <c r="D93" s="803" t="s">
        <v>685</v>
      </c>
      <c r="E93" s="72" t="s">
        <v>678</v>
      </c>
      <c r="F93" s="73" t="s">
        <v>670</v>
      </c>
      <c r="H93" s="69"/>
    </row>
    <row r="94" spans="2:8" s="32" customFormat="1" ht="30">
      <c r="B94" s="2"/>
      <c r="C94" s="71" t="s">
        <v>62</v>
      </c>
      <c r="D94" s="803" t="s">
        <v>686</v>
      </c>
      <c r="E94" s="72" t="s">
        <v>678</v>
      </c>
      <c r="F94" s="73" t="s">
        <v>670</v>
      </c>
      <c r="H94" s="69"/>
    </row>
    <row r="95" spans="2:8" s="32" customFormat="1" ht="30">
      <c r="B95" s="2"/>
      <c r="C95" s="71" t="s">
        <v>392</v>
      </c>
      <c r="D95" s="803" t="s">
        <v>686</v>
      </c>
      <c r="E95" s="73" t="s">
        <v>670</v>
      </c>
      <c r="F95" s="73" t="s">
        <v>670</v>
      </c>
      <c r="H95" s="69"/>
    </row>
    <row r="96" spans="2:8" s="32" customFormat="1" ht="30">
      <c r="B96" s="2"/>
      <c r="C96" s="71" t="s">
        <v>393</v>
      </c>
      <c r="D96" s="803" t="s">
        <v>686</v>
      </c>
      <c r="E96" s="73" t="s">
        <v>670</v>
      </c>
      <c r="F96" s="73" t="s">
        <v>670</v>
      </c>
      <c r="H96" s="69"/>
    </row>
    <row r="97" spans="1:10" s="32" customFormat="1" ht="30">
      <c r="B97" s="2"/>
      <c r="C97" s="71" t="s">
        <v>66</v>
      </c>
      <c r="D97" s="803" t="s">
        <v>686</v>
      </c>
      <c r="E97" s="73" t="s">
        <v>670</v>
      </c>
      <c r="F97" s="73" t="s">
        <v>670</v>
      </c>
      <c r="H97" s="69"/>
    </row>
    <row r="98" spans="1:10" s="32" customFormat="1" ht="30">
      <c r="B98" s="2"/>
      <c r="C98" s="71" t="s">
        <v>322</v>
      </c>
      <c r="D98" s="803" t="s">
        <v>686</v>
      </c>
      <c r="E98" s="72" t="s">
        <v>678</v>
      </c>
      <c r="F98" s="73" t="s">
        <v>670</v>
      </c>
      <c r="H98" s="69"/>
    </row>
    <row r="99" spans="1:10" s="32" customFormat="1">
      <c r="B99" s="2"/>
      <c r="C99" s="65"/>
      <c r="D99" s="804"/>
      <c r="E99" s="654"/>
      <c r="F99" s="655"/>
      <c r="H99" s="69"/>
    </row>
    <row r="100" spans="1:10" s="32" customFormat="1">
      <c r="B100" s="2"/>
      <c r="C100" s="65"/>
      <c r="D100" s="66"/>
      <c r="E100" s="67"/>
      <c r="F100" s="68"/>
      <c r="H100" s="69"/>
    </row>
    <row r="101" spans="1:10" s="32" customFormat="1">
      <c r="B101" s="2"/>
      <c r="C101" s="65"/>
      <c r="D101" s="66"/>
      <c r="E101" s="67"/>
      <c r="F101" s="68"/>
      <c r="H101" s="69"/>
    </row>
    <row r="102" spans="1:10">
      <c r="C102" s="516" t="s">
        <v>688</v>
      </c>
      <c r="D102" s="516"/>
      <c r="E102" s="516"/>
      <c r="F102" s="516"/>
    </row>
    <row r="103" spans="1:10">
      <c r="C103" s="855"/>
      <c r="D103" s="855"/>
      <c r="E103" s="856" t="s">
        <v>689</v>
      </c>
      <c r="F103" s="856"/>
    </row>
    <row r="104" spans="1:10">
      <c r="C104" s="855"/>
      <c r="D104" s="855"/>
      <c r="E104" s="507" t="s">
        <v>68</v>
      </c>
      <c r="F104" s="517" t="s">
        <v>69</v>
      </c>
    </row>
    <row r="105" spans="1:10" ht="19.5" customHeight="1">
      <c r="C105" s="868" t="s">
        <v>690</v>
      </c>
      <c r="D105" s="868"/>
      <c r="E105" s="805" t="s">
        <v>691</v>
      </c>
      <c r="F105" s="805" t="s">
        <v>691</v>
      </c>
    </row>
    <row r="106" spans="1:10" ht="122.25" customHeight="1">
      <c r="C106" s="868" t="s">
        <v>692</v>
      </c>
      <c r="D106" s="868"/>
      <c r="E106" s="805" t="s">
        <v>691</v>
      </c>
      <c r="F106" s="805" t="s">
        <v>691</v>
      </c>
    </row>
    <row r="107" spans="1:10" ht="35.25" customHeight="1">
      <c r="C107" s="868" t="s">
        <v>693</v>
      </c>
      <c r="D107" s="868"/>
      <c r="E107" s="805" t="s">
        <v>691</v>
      </c>
      <c r="F107" s="805" t="s">
        <v>691</v>
      </c>
    </row>
    <row r="108" spans="1:10" ht="51" customHeight="1">
      <c r="C108" s="868" t="s">
        <v>694</v>
      </c>
      <c r="D108" s="868"/>
      <c r="E108" s="805" t="s">
        <v>691</v>
      </c>
      <c r="F108" s="805" t="s">
        <v>691</v>
      </c>
      <c r="J108" s="5"/>
    </row>
    <row r="109" spans="1:10" ht="29.1" customHeight="1">
      <c r="C109" s="868" t="s">
        <v>695</v>
      </c>
      <c r="D109" s="868"/>
      <c r="E109" s="805" t="s">
        <v>691</v>
      </c>
      <c r="F109" s="805" t="s">
        <v>691</v>
      </c>
    </row>
    <row r="110" spans="1:10" ht="29.1" customHeight="1">
      <c r="C110" s="868" t="s">
        <v>696</v>
      </c>
      <c r="D110" s="868"/>
      <c r="E110" s="805" t="s">
        <v>691</v>
      </c>
      <c r="F110" s="805" t="s">
        <v>691</v>
      </c>
    </row>
    <row r="111" spans="1:10" s="5" customFormat="1" ht="29.1" customHeight="1">
      <c r="A111" s="2"/>
      <c r="B111" s="2"/>
      <c r="C111" s="868" t="s">
        <v>697</v>
      </c>
      <c r="D111" s="868"/>
      <c r="E111" s="805" t="s">
        <v>691</v>
      </c>
      <c r="F111" s="805" t="s">
        <v>691</v>
      </c>
      <c r="I111" s="2"/>
      <c r="J111" s="2"/>
    </row>
    <row r="112" spans="1:10" s="5" customFormat="1" ht="28.5" customHeight="1">
      <c r="A112" s="2"/>
      <c r="B112" s="2"/>
      <c r="C112" s="868" t="s">
        <v>698</v>
      </c>
      <c r="D112" s="868"/>
      <c r="E112" s="805" t="s">
        <v>691</v>
      </c>
      <c r="F112" s="805" t="s">
        <v>691</v>
      </c>
      <c r="I112" s="2"/>
      <c r="J112" s="2"/>
    </row>
    <row r="113" spans="1:10" s="5" customFormat="1" ht="29.1" customHeight="1">
      <c r="A113" s="2"/>
      <c r="B113" s="2"/>
      <c r="C113" s="868" t="s">
        <v>699</v>
      </c>
      <c r="D113" s="868"/>
      <c r="E113" s="805" t="s">
        <v>691</v>
      </c>
      <c r="F113" s="805" t="s">
        <v>691</v>
      </c>
      <c r="I113" s="2"/>
      <c r="J113" s="2"/>
    </row>
    <row r="114" spans="1:10" s="5" customFormat="1" ht="29.1" customHeight="1">
      <c r="A114" s="2"/>
      <c r="B114" s="2"/>
      <c r="C114" s="635"/>
      <c r="D114" s="635"/>
      <c r="E114" s="518"/>
      <c r="F114" s="518"/>
      <c r="I114" s="2"/>
      <c r="J114" s="2"/>
    </row>
    <row r="115" spans="1:10" s="5" customFormat="1" ht="29.1" customHeight="1">
      <c r="A115" s="2"/>
      <c r="B115" s="2"/>
      <c r="C115" s="516" t="s">
        <v>700</v>
      </c>
      <c r="D115" s="516"/>
      <c r="E115" s="516"/>
      <c r="F115" s="516"/>
      <c r="G115" s="516"/>
      <c r="I115" s="2"/>
      <c r="J115" s="2"/>
    </row>
    <row r="116" spans="1:10" s="5" customFormat="1" ht="19.5" customHeight="1">
      <c r="A116" s="2"/>
      <c r="B116" s="2"/>
      <c r="C116" s="855"/>
      <c r="D116" s="855"/>
      <c r="E116" s="856" t="s">
        <v>689</v>
      </c>
      <c r="F116" s="856"/>
      <c r="G116" s="856"/>
      <c r="I116" s="2"/>
      <c r="J116" s="2"/>
    </row>
    <row r="117" spans="1:10" s="5" customFormat="1" ht="15" customHeight="1">
      <c r="A117" s="2"/>
      <c r="B117" s="2"/>
      <c r="C117" s="855"/>
      <c r="D117" s="855"/>
      <c r="E117" s="517" t="s">
        <v>393</v>
      </c>
      <c r="F117" s="517" t="s">
        <v>66</v>
      </c>
      <c r="G117" s="517" t="s">
        <v>392</v>
      </c>
      <c r="I117" s="2"/>
      <c r="J117" s="2"/>
    </row>
    <row r="118" spans="1:10" s="5" customFormat="1" ht="29.1" customHeight="1">
      <c r="A118" s="2"/>
      <c r="B118" s="2"/>
      <c r="C118" s="868" t="s">
        <v>690</v>
      </c>
      <c r="D118" s="868"/>
      <c r="E118" s="805" t="s">
        <v>691</v>
      </c>
      <c r="F118" s="805" t="s">
        <v>691</v>
      </c>
      <c r="G118" s="805" t="s">
        <v>691</v>
      </c>
      <c r="I118" s="2"/>
      <c r="J118" s="2"/>
    </row>
    <row r="119" spans="1:10" s="5" customFormat="1" ht="44.25" customHeight="1">
      <c r="A119" s="2"/>
      <c r="B119" s="2"/>
      <c r="C119" s="868" t="s">
        <v>692</v>
      </c>
      <c r="D119" s="868"/>
      <c r="E119" s="805" t="s">
        <v>691</v>
      </c>
      <c r="F119" s="805" t="s">
        <v>691</v>
      </c>
      <c r="G119" s="805" t="s">
        <v>691</v>
      </c>
      <c r="I119" s="2"/>
      <c r="J119" s="2"/>
    </row>
    <row r="120" spans="1:10" s="5" customFormat="1" ht="29.1" customHeight="1">
      <c r="A120" s="2"/>
      <c r="B120" s="2"/>
      <c r="C120" s="868" t="s">
        <v>693</v>
      </c>
      <c r="D120" s="868"/>
      <c r="E120" s="805" t="s">
        <v>691</v>
      </c>
      <c r="F120" s="805" t="s">
        <v>691</v>
      </c>
      <c r="G120" s="805" t="s">
        <v>691</v>
      </c>
      <c r="I120" s="2"/>
      <c r="J120" s="2"/>
    </row>
    <row r="121" spans="1:10" s="5" customFormat="1" ht="29.1" customHeight="1">
      <c r="A121" s="2"/>
      <c r="B121" s="2"/>
      <c r="C121" s="868" t="s">
        <v>694</v>
      </c>
      <c r="D121" s="868"/>
      <c r="E121" s="805" t="s">
        <v>691</v>
      </c>
      <c r="F121" s="805" t="s">
        <v>691</v>
      </c>
      <c r="G121" s="805" t="s">
        <v>691</v>
      </c>
      <c r="I121" s="2"/>
      <c r="J121" s="2"/>
    </row>
    <row r="122" spans="1:10" s="5" customFormat="1" ht="29.1" customHeight="1">
      <c r="A122" s="2"/>
      <c r="B122" s="2"/>
      <c r="C122" s="868" t="s">
        <v>695</v>
      </c>
      <c r="D122" s="868"/>
      <c r="E122" s="805" t="s">
        <v>691</v>
      </c>
      <c r="F122" s="805" t="s">
        <v>691</v>
      </c>
      <c r="G122" s="805" t="s">
        <v>691</v>
      </c>
      <c r="I122" s="2"/>
      <c r="J122" s="2"/>
    </row>
    <row r="123" spans="1:10" s="5" customFormat="1" ht="29.1" customHeight="1">
      <c r="A123" s="2"/>
      <c r="B123" s="2"/>
      <c r="C123" s="868" t="s">
        <v>696</v>
      </c>
      <c r="D123" s="868"/>
      <c r="E123" s="805" t="s">
        <v>691</v>
      </c>
      <c r="F123" s="805" t="s">
        <v>691</v>
      </c>
      <c r="G123" s="805" t="s">
        <v>691</v>
      </c>
      <c r="I123" s="2"/>
      <c r="J123" s="2"/>
    </row>
    <row r="124" spans="1:10" s="5" customFormat="1" ht="32.25" customHeight="1">
      <c r="A124" s="2"/>
      <c r="B124" s="2"/>
      <c r="C124" s="868" t="s">
        <v>697</v>
      </c>
      <c r="D124" s="868"/>
      <c r="E124" s="805" t="s">
        <v>691</v>
      </c>
      <c r="F124" s="805" t="s">
        <v>691</v>
      </c>
      <c r="G124" s="805" t="s">
        <v>691</v>
      </c>
      <c r="I124" s="2"/>
      <c r="J124" s="2"/>
    </row>
    <row r="125" spans="1:10" s="5" customFormat="1" ht="21" customHeight="1">
      <c r="A125" s="2"/>
      <c r="B125" s="2"/>
      <c r="C125" s="868" t="s">
        <v>698</v>
      </c>
      <c r="D125" s="868"/>
      <c r="E125" s="805" t="s">
        <v>691</v>
      </c>
      <c r="F125" s="805" t="s">
        <v>691</v>
      </c>
      <c r="G125" s="805" t="s">
        <v>691</v>
      </c>
      <c r="I125" s="2"/>
      <c r="J125" s="2"/>
    </row>
    <row r="126" spans="1:10" s="5" customFormat="1" ht="26.25" customHeight="1">
      <c r="A126" s="2"/>
      <c r="B126" s="2"/>
      <c r="C126" s="868" t="s">
        <v>699</v>
      </c>
      <c r="D126" s="868"/>
      <c r="E126" s="805" t="s">
        <v>691</v>
      </c>
      <c r="F126" s="805" t="s">
        <v>691</v>
      </c>
      <c r="G126" s="805" t="s">
        <v>691</v>
      </c>
      <c r="I126" s="2"/>
      <c r="J126" s="2"/>
    </row>
    <row r="135" spans="1:10" s="5" customFormat="1" ht="16.5" customHeight="1">
      <c r="A135" s="2"/>
      <c r="B135" s="2"/>
      <c r="C135" s="17"/>
      <c r="D135" s="7"/>
      <c r="I135" s="2"/>
      <c r="J135" s="2"/>
    </row>
    <row r="141" spans="1:10" s="5" customFormat="1">
      <c r="A141" s="2"/>
      <c r="B141" s="2"/>
      <c r="C141" s="862" t="s">
        <v>701</v>
      </c>
      <c r="D141" s="862"/>
      <c r="I141" s="2"/>
      <c r="J141" s="2"/>
    </row>
    <row r="142" spans="1:10" s="5" customFormat="1" ht="132" customHeight="1">
      <c r="A142" s="2"/>
      <c r="B142" s="2"/>
      <c r="C142" s="869" t="s">
        <v>702</v>
      </c>
      <c r="D142" s="870"/>
      <c r="I142" s="2"/>
      <c r="J142" s="2"/>
    </row>
    <row r="144" spans="1:10" ht="27.75" customHeight="1">
      <c r="C144" s="871" t="s">
        <v>703</v>
      </c>
      <c r="D144" s="871"/>
      <c r="E144" s="862"/>
      <c r="F144" s="862"/>
      <c r="G144" s="695"/>
    </row>
    <row r="145" spans="3:8" ht="15" customHeight="1">
      <c r="C145" s="864" t="s">
        <v>704</v>
      </c>
      <c r="D145" s="864" t="s">
        <v>682</v>
      </c>
      <c r="E145" s="864" t="s">
        <v>705</v>
      </c>
      <c r="F145" s="864" t="s">
        <v>706</v>
      </c>
      <c r="G145" s="864" t="s">
        <v>707</v>
      </c>
      <c r="H145" s="2"/>
    </row>
    <row r="146" spans="3:8" ht="15.75" customHeight="1">
      <c r="C146" s="864"/>
      <c r="D146" s="864"/>
      <c r="E146" s="864"/>
      <c r="F146" s="864"/>
      <c r="G146" s="864"/>
      <c r="H146" s="2"/>
    </row>
    <row r="147" spans="3:8" ht="160.5" customHeight="1">
      <c r="C147" s="696" t="s">
        <v>393</v>
      </c>
      <c r="D147" s="697" t="s">
        <v>708</v>
      </c>
      <c r="E147" s="698">
        <v>46099</v>
      </c>
      <c r="F147" s="698" t="s">
        <v>709</v>
      </c>
      <c r="G147" s="699" t="s">
        <v>710</v>
      </c>
      <c r="H147" s="2"/>
    </row>
    <row r="148" spans="3:8" ht="309" customHeight="1">
      <c r="C148" s="696" t="s">
        <v>392</v>
      </c>
      <c r="D148" s="697" t="s">
        <v>708</v>
      </c>
      <c r="E148" s="698">
        <v>46099</v>
      </c>
      <c r="F148" s="698" t="s">
        <v>711</v>
      </c>
      <c r="G148" s="700" t="s">
        <v>712</v>
      </c>
      <c r="H148" s="2"/>
    </row>
    <row r="149" spans="3:8" ht="143.25" customHeight="1">
      <c r="C149"/>
      <c r="D149"/>
      <c r="E149"/>
      <c r="F149"/>
      <c r="G149"/>
      <c r="H149" s="2"/>
    </row>
  </sheetData>
  <sheetProtection algorithmName="SHA-512" hashValue="Kzkrv8CVq7o7SNeVGMZ5wqn/SN7SmpCE2kcdqjHFwR3D5D3U9o8YM1HatJ2uNo/EWAlZj8PEEFYhTvgHeHI2Vw==" saltValue="QM9M5QYZgHAhwGK3FmvDNA==" spinCount="100000" sheet="1" selectLockedCells="1" selectUnlockedCells="1"/>
  <mergeCells count="35">
    <mergeCell ref="C145:C146"/>
    <mergeCell ref="D145:D146"/>
    <mergeCell ref="E145:E146"/>
    <mergeCell ref="F145:F146"/>
    <mergeCell ref="G145:G146"/>
    <mergeCell ref="E116:G116"/>
    <mergeCell ref="C117:D117"/>
    <mergeCell ref="E144:F144"/>
    <mergeCell ref="C119:D119"/>
    <mergeCell ref="C120:D120"/>
    <mergeCell ref="C121:D121"/>
    <mergeCell ref="C122:D122"/>
    <mergeCell ref="C123:D123"/>
    <mergeCell ref="C124:D124"/>
    <mergeCell ref="C125:D125"/>
    <mergeCell ref="C126:D126"/>
    <mergeCell ref="C141:D141"/>
    <mergeCell ref="C142:D142"/>
    <mergeCell ref="C144:D144"/>
    <mergeCell ref="C118:D118"/>
    <mergeCell ref="C106:D106"/>
    <mergeCell ref="C107:D107"/>
    <mergeCell ref="C108:D108"/>
    <mergeCell ref="C109:D109"/>
    <mergeCell ref="C110:D110"/>
    <mergeCell ref="C111:D111"/>
    <mergeCell ref="C112:D112"/>
    <mergeCell ref="C113:D113"/>
    <mergeCell ref="C116:D116"/>
    <mergeCell ref="C105:D105"/>
    <mergeCell ref="G3:H4"/>
    <mergeCell ref="D6:F7"/>
    <mergeCell ref="C103:D103"/>
    <mergeCell ref="E103:F103"/>
    <mergeCell ref="C104:D10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046B3-0CC6-4861-9EA9-AC6B6BFA8D7B}">
  <sheetPr>
    <tabColor theme="9" tint="0.39997558519241921"/>
  </sheetPr>
  <dimension ref="B1:K33"/>
  <sheetViews>
    <sheetView zoomScale="80" zoomScaleNormal="80" workbookViewId="0">
      <selection activeCell="C6" sqref="C6"/>
    </sheetView>
  </sheetViews>
  <sheetFormatPr defaultColWidth="8.7109375" defaultRowHeight="15"/>
  <cols>
    <col min="1" max="1" width="6.42578125" style="2" customWidth="1"/>
    <col min="2" max="2" width="75.7109375" style="17" customWidth="1"/>
    <col min="3" max="3" width="15.7109375" style="7" customWidth="1"/>
    <col min="4" max="7" width="19.7109375" style="5" customWidth="1"/>
    <col min="8" max="11" width="19.7109375" style="2" customWidth="1"/>
    <col min="12" max="16384" width="8.7109375" style="2"/>
  </cols>
  <sheetData>
    <row r="1" spans="2:7">
      <c r="B1" s="8"/>
      <c r="C1" s="4"/>
      <c r="D1" s="3"/>
      <c r="E1" s="3"/>
    </row>
    <row r="2" spans="2:7">
      <c r="B2" s="8"/>
      <c r="C2" s="4"/>
      <c r="D2" s="3"/>
      <c r="E2" s="3"/>
    </row>
    <row r="3" spans="2:7">
      <c r="B3" s="8"/>
      <c r="C3" s="4"/>
      <c r="D3" s="3"/>
      <c r="E3" s="3"/>
    </row>
    <row r="4" spans="2:7">
      <c r="B4" s="8"/>
      <c r="C4" s="4"/>
      <c r="D4" s="3"/>
      <c r="E4" s="3"/>
    </row>
    <row r="5" spans="2:7">
      <c r="B5" s="8"/>
      <c r="C5" s="4"/>
      <c r="D5" s="3"/>
      <c r="E5" s="3"/>
    </row>
    <row r="6" spans="2:7">
      <c r="B6" s="2"/>
      <c r="C6" s="9"/>
      <c r="D6" s="6"/>
      <c r="E6" s="6"/>
    </row>
    <row r="7" spans="2:7" ht="18.75">
      <c r="B7" s="10" t="s">
        <v>713</v>
      </c>
      <c r="F7"/>
    </row>
    <row r="8" spans="2:7">
      <c r="B8" s="11"/>
      <c r="C8" s="12"/>
      <c r="D8" s="13"/>
      <c r="E8" s="13"/>
    </row>
    <row r="9" spans="2:7">
      <c r="B9" s="75" t="s">
        <v>714</v>
      </c>
      <c r="C9" s="76"/>
      <c r="D9" s="77"/>
      <c r="E9" s="77"/>
      <c r="F9" s="22"/>
      <c r="G9" s="22"/>
    </row>
    <row r="10" spans="2:7">
      <c r="B10" s="78"/>
      <c r="C10" s="24" t="s">
        <v>464</v>
      </c>
      <c r="D10" s="25">
        <v>2022</v>
      </c>
      <c r="E10" s="25">
        <v>2023</v>
      </c>
      <c r="F10" s="25" t="s">
        <v>310</v>
      </c>
      <c r="G10" s="25" t="s">
        <v>365</v>
      </c>
    </row>
    <row r="11" spans="2:7">
      <c r="B11" s="14" t="s">
        <v>715</v>
      </c>
      <c r="C11" s="79" t="s">
        <v>602</v>
      </c>
      <c r="D11" s="37">
        <v>0</v>
      </c>
      <c r="E11" s="80">
        <v>0</v>
      </c>
      <c r="F11" s="80">
        <v>0</v>
      </c>
      <c r="G11" s="80">
        <v>0</v>
      </c>
    </row>
    <row r="12" spans="2:7" ht="30">
      <c r="B12" s="81" t="s">
        <v>716</v>
      </c>
      <c r="C12" s="79" t="s">
        <v>83</v>
      </c>
      <c r="D12" s="37">
        <v>0</v>
      </c>
      <c r="E12" s="37">
        <v>0</v>
      </c>
      <c r="F12" s="37">
        <v>0</v>
      </c>
      <c r="G12" s="37">
        <v>0</v>
      </c>
    </row>
    <row r="13" spans="2:7" ht="30">
      <c r="B13" s="82" t="s">
        <v>717</v>
      </c>
      <c r="C13" s="83" t="s">
        <v>14</v>
      </c>
      <c r="D13" s="84">
        <v>100</v>
      </c>
      <c r="E13" s="84">
        <v>100</v>
      </c>
      <c r="F13" s="84">
        <v>100</v>
      </c>
      <c r="G13" s="84">
        <v>100</v>
      </c>
    </row>
    <row r="14" spans="2:7" ht="30">
      <c r="B14" s="82" t="s">
        <v>718</v>
      </c>
      <c r="C14" s="85" t="s">
        <v>14</v>
      </c>
      <c r="D14" s="86" t="s">
        <v>86</v>
      </c>
      <c r="E14" s="86" t="s">
        <v>87</v>
      </c>
      <c r="F14" s="446">
        <v>42.6</v>
      </c>
      <c r="G14" s="446">
        <v>74</v>
      </c>
    </row>
    <row r="15" spans="2:7">
      <c r="B15" s="87"/>
      <c r="C15" s="88"/>
    </row>
    <row r="16" spans="2:7">
      <c r="B16" s="87"/>
      <c r="C16" s="88"/>
    </row>
    <row r="17" spans="2:11">
      <c r="B17" s="75" t="s">
        <v>0</v>
      </c>
      <c r="C17" s="76"/>
      <c r="D17" s="77"/>
      <c r="E17" s="77"/>
      <c r="F17" s="22"/>
      <c r="G17" s="22"/>
    </row>
    <row r="18" spans="2:11">
      <c r="B18" s="78"/>
      <c r="C18" s="24" t="s">
        <v>464</v>
      </c>
      <c r="D18" s="25">
        <v>2022</v>
      </c>
      <c r="E18" s="25">
        <v>2023</v>
      </c>
      <c r="F18" s="25" t="s">
        <v>310</v>
      </c>
      <c r="G18" s="25" t="s">
        <v>365</v>
      </c>
    </row>
    <row r="19" spans="2:11" ht="30">
      <c r="B19" s="89" t="s">
        <v>719</v>
      </c>
      <c r="C19" s="90" t="s">
        <v>83</v>
      </c>
      <c r="D19" s="91" t="s">
        <v>89</v>
      </c>
      <c r="E19" s="92" t="s">
        <v>90</v>
      </c>
      <c r="F19" s="117">
        <v>1.55</v>
      </c>
      <c r="G19" s="117">
        <v>47.99</v>
      </c>
    </row>
    <row r="20" spans="2:11">
      <c r="B20" s="93" t="s">
        <v>720</v>
      </c>
      <c r="C20" s="79" t="s">
        <v>602</v>
      </c>
      <c r="D20" s="37">
        <v>0</v>
      </c>
      <c r="E20" s="37">
        <v>0</v>
      </c>
      <c r="F20" s="37">
        <v>0</v>
      </c>
      <c r="G20" s="37">
        <v>0</v>
      </c>
    </row>
    <row r="21" spans="2:11" ht="30">
      <c r="B21" s="94" t="s">
        <v>721</v>
      </c>
      <c r="C21" s="79" t="s">
        <v>602</v>
      </c>
      <c r="D21" s="95">
        <v>0</v>
      </c>
      <c r="E21" s="80">
        <v>0</v>
      </c>
      <c r="F21" s="80">
        <v>0</v>
      </c>
      <c r="G21" s="80">
        <v>0</v>
      </c>
    </row>
    <row r="22" spans="2:11">
      <c r="B22" s="89" t="s">
        <v>722</v>
      </c>
      <c r="C22" s="79" t="s">
        <v>602</v>
      </c>
      <c r="D22" s="95">
        <v>0</v>
      </c>
      <c r="E22" s="95">
        <v>0</v>
      </c>
      <c r="F22" s="95">
        <v>0</v>
      </c>
      <c r="G22" s="95">
        <v>0</v>
      </c>
    </row>
    <row r="23" spans="2:11">
      <c r="B23" s="89" t="s">
        <v>723</v>
      </c>
      <c r="C23" s="79" t="s">
        <v>602</v>
      </c>
      <c r="D23" s="95">
        <v>0</v>
      </c>
      <c r="E23" s="95">
        <v>0</v>
      </c>
      <c r="F23" s="95">
        <v>0</v>
      </c>
      <c r="G23" s="95">
        <v>0</v>
      </c>
    </row>
    <row r="26" spans="2:11" ht="30">
      <c r="B26" s="144" t="s">
        <v>724</v>
      </c>
      <c r="C26" s="145"/>
      <c r="D26" s="145"/>
      <c r="E26" s="145"/>
      <c r="F26" s="145"/>
      <c r="G26" s="146"/>
      <c r="H26" s="146"/>
      <c r="I26" s="146"/>
      <c r="J26" s="146"/>
      <c r="K26" s="146"/>
    </row>
    <row r="27" spans="2:11" ht="37.5" customHeight="1">
      <c r="B27" s="148"/>
      <c r="C27" s="149" t="s">
        <v>464</v>
      </c>
      <c r="D27" s="445" t="s">
        <v>725</v>
      </c>
      <c r="E27" s="507" t="s">
        <v>586</v>
      </c>
      <c r="F27" s="507" t="s">
        <v>587</v>
      </c>
      <c r="G27" s="507" t="s">
        <v>588</v>
      </c>
      <c r="H27" s="507" t="s">
        <v>589</v>
      </c>
      <c r="I27" s="507" t="s">
        <v>590</v>
      </c>
      <c r="J27" s="507" t="s">
        <v>726</v>
      </c>
      <c r="K27" s="507" t="s">
        <v>727</v>
      </c>
    </row>
    <row r="28" spans="2:11" ht="30">
      <c r="B28" s="89" t="s">
        <v>719</v>
      </c>
      <c r="C28" s="90" t="s">
        <v>83</v>
      </c>
      <c r="D28" s="460">
        <f>SUM(E28:K28)</f>
        <v>27.42</v>
      </c>
      <c r="E28" s="453">
        <v>1.55</v>
      </c>
      <c r="F28" s="453">
        <v>25.5</v>
      </c>
      <c r="G28" s="453">
        <v>0</v>
      </c>
      <c r="H28" s="453">
        <v>0</v>
      </c>
      <c r="I28" s="453">
        <v>0.37</v>
      </c>
      <c r="J28" s="453">
        <v>0</v>
      </c>
      <c r="K28" s="453">
        <v>0</v>
      </c>
    </row>
    <row r="31" spans="2:11" ht="30">
      <c r="B31" s="144" t="s">
        <v>728</v>
      </c>
      <c r="C31" s="145"/>
      <c r="D31" s="145"/>
      <c r="E31" s="145"/>
      <c r="F31" s="145"/>
      <c r="G31" s="146"/>
      <c r="H31" s="146"/>
      <c r="I31" s="146"/>
      <c r="J31" s="146"/>
      <c r="K31" s="146"/>
    </row>
    <row r="32" spans="2:11" ht="25.5">
      <c r="B32" s="148"/>
      <c r="C32" s="149" t="s">
        <v>464</v>
      </c>
      <c r="D32" s="445" t="s">
        <v>725</v>
      </c>
      <c r="E32" s="507" t="s">
        <v>586</v>
      </c>
      <c r="F32" s="507" t="s">
        <v>587</v>
      </c>
      <c r="G32" s="507" t="s">
        <v>588</v>
      </c>
      <c r="H32" s="507" t="s">
        <v>589</v>
      </c>
      <c r="I32" s="507" t="s">
        <v>590</v>
      </c>
      <c r="J32" s="507" t="s">
        <v>726</v>
      </c>
      <c r="K32" s="507" t="s">
        <v>727</v>
      </c>
    </row>
    <row r="33" spans="2:11" ht="30">
      <c r="B33" s="89" t="s">
        <v>719</v>
      </c>
      <c r="C33" s="90" t="s">
        <v>83</v>
      </c>
      <c r="D33" s="460">
        <f>SUM(E33:K33)</f>
        <v>49.07</v>
      </c>
      <c r="E33" s="453">
        <v>47.99</v>
      </c>
      <c r="F33" s="453">
        <v>0</v>
      </c>
      <c r="G33" s="453">
        <v>0</v>
      </c>
      <c r="H33" s="453">
        <v>0</v>
      </c>
      <c r="I33" s="117">
        <v>1.08</v>
      </c>
      <c r="J33" s="453">
        <v>0</v>
      </c>
      <c r="K33" s="453">
        <v>0</v>
      </c>
    </row>
  </sheetData>
  <sheetProtection algorithmName="SHA-512" hashValue="VmzVlq1ylUo1N6yqpMFErP7U0YP5esbn3YOjfM/HEwsrKxY1VMVqhwqjzsSgslU1DTGiv2CXc0DIjjhj7eGL5A==" saltValue="y0bo9EoQeBwC4i3qD8Fu7Q==" spinCount="100000" sheet="1"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484-A115-4861-9549-5B5330D2F0A3}">
  <sheetPr>
    <tabColor rgb="FF92D050"/>
  </sheetPr>
  <dimension ref="A1:J79"/>
  <sheetViews>
    <sheetView showGridLines="0" topLeftCell="B1" zoomScaleNormal="100" workbookViewId="0">
      <selection activeCell="C6" sqref="C6"/>
    </sheetView>
  </sheetViews>
  <sheetFormatPr defaultColWidth="8.7109375" defaultRowHeight="15"/>
  <cols>
    <col min="1" max="1" width="8.7109375" style="2"/>
    <col min="2" max="2" width="3.7109375" style="2" customWidth="1"/>
    <col min="3" max="3" width="75.7109375" style="17" customWidth="1"/>
    <col min="4" max="4" width="15.7109375" style="7" customWidth="1"/>
    <col min="5" max="8" width="25.7109375" style="5" customWidth="1"/>
    <col min="9" max="10" width="22.7109375" style="2" customWidth="1"/>
    <col min="11" max="16384" width="8.7109375" style="2"/>
  </cols>
  <sheetData>
    <row r="1" spans="3:9">
      <c r="C1" s="8"/>
      <c r="D1" s="4"/>
      <c r="E1" s="3"/>
      <c r="F1" s="3"/>
    </row>
    <row r="2" spans="3:9">
      <c r="C2" s="8"/>
      <c r="D2" s="4"/>
      <c r="E2" s="3"/>
      <c r="F2" s="3"/>
    </row>
    <row r="3" spans="3:9">
      <c r="C3" s="8"/>
      <c r="D3" s="4"/>
      <c r="E3" s="3"/>
      <c r="F3" s="3"/>
    </row>
    <row r="4" spans="3:9">
      <c r="C4" s="8"/>
      <c r="D4" s="4"/>
      <c r="E4" s="3"/>
      <c r="F4" s="3"/>
    </row>
    <row r="5" spans="3:9">
      <c r="C5" s="2"/>
      <c r="D5" s="9"/>
      <c r="E5" s="6"/>
      <c r="F5" s="6"/>
    </row>
    <row r="6" spans="3:9" ht="18.75">
      <c r="C6" s="10" t="s">
        <v>729</v>
      </c>
      <c r="G6"/>
    </row>
    <row r="7" spans="3:9">
      <c r="C7" s="11"/>
      <c r="D7" s="12"/>
      <c r="E7" s="13"/>
      <c r="F7" s="13"/>
    </row>
    <row r="8" spans="3:9" ht="18.75" customHeight="1">
      <c r="C8" s="866" t="s">
        <v>730</v>
      </c>
      <c r="D8" s="866"/>
      <c r="E8" s="866"/>
      <c r="F8" s="866"/>
      <c r="G8" s="22"/>
      <c r="H8" s="22"/>
    </row>
    <row r="9" spans="3:9">
      <c r="C9" s="78"/>
      <c r="D9" s="24" t="s">
        <v>464</v>
      </c>
      <c r="E9" s="25">
        <v>2022</v>
      </c>
      <c r="F9" s="25">
        <v>2023</v>
      </c>
      <c r="G9" s="25" t="s">
        <v>310</v>
      </c>
      <c r="H9" s="25" t="s">
        <v>365</v>
      </c>
    </row>
    <row r="10" spans="3:9" ht="15.75" thickBot="1">
      <c r="C10" s="806" t="s">
        <v>731</v>
      </c>
      <c r="D10" s="90" t="s">
        <v>96</v>
      </c>
      <c r="E10" s="96" t="s">
        <v>97</v>
      </c>
      <c r="F10" s="114">
        <v>2894</v>
      </c>
      <c r="G10" s="463">
        <v>3931.9319999999998</v>
      </c>
      <c r="H10" s="807">
        <f>H16+H14+H12</f>
        <v>4595.0529999999999</v>
      </c>
    </row>
    <row r="11" spans="3:9" ht="15.75" thickBot="1">
      <c r="C11" s="806" t="s">
        <v>732</v>
      </c>
      <c r="D11" s="79" t="s">
        <v>14</v>
      </c>
      <c r="E11" s="84" t="s">
        <v>733</v>
      </c>
      <c r="F11" s="97" t="s">
        <v>100</v>
      </c>
      <c r="G11" s="464">
        <f>(G10/F10-1)*100</f>
        <v>35.864961990324808</v>
      </c>
      <c r="H11" s="464">
        <f>(H10/G10-1)*100</f>
        <v>16.865016994190142</v>
      </c>
    </row>
    <row r="12" spans="3:9" ht="15.75" thickBot="1">
      <c r="C12" s="806" t="s">
        <v>734</v>
      </c>
      <c r="D12" s="79" t="s">
        <v>96</v>
      </c>
      <c r="E12" s="98">
        <v>1162</v>
      </c>
      <c r="F12" s="84">
        <v>1769</v>
      </c>
      <c r="G12" s="463">
        <f>F24-F23-F22</f>
        <v>2351.9999999999995</v>
      </c>
      <c r="H12" s="807">
        <v>2852</v>
      </c>
    </row>
    <row r="13" spans="3:9" ht="15.75" thickBot="1">
      <c r="C13" s="806" t="s">
        <v>735</v>
      </c>
      <c r="D13" s="79" t="s">
        <v>14</v>
      </c>
      <c r="E13" s="84" t="s">
        <v>733</v>
      </c>
      <c r="F13" s="99" t="s">
        <v>103</v>
      </c>
      <c r="G13" s="464">
        <f>(G12/F12-1)*100</f>
        <v>32.956472583380418</v>
      </c>
      <c r="H13" s="464">
        <f>(H12/G12-1)*100</f>
        <v>21.258503401360574</v>
      </c>
    </row>
    <row r="14" spans="3:9" ht="15.75" thickBot="1">
      <c r="C14" s="806" t="s">
        <v>736</v>
      </c>
      <c r="D14" s="79" t="s">
        <v>96</v>
      </c>
      <c r="E14" s="100">
        <v>424</v>
      </c>
      <c r="F14" s="101">
        <v>593</v>
      </c>
      <c r="G14" s="463">
        <f>F23</f>
        <v>879.88</v>
      </c>
      <c r="H14" s="807">
        <v>1077</v>
      </c>
      <c r="I14" s="666"/>
    </row>
    <row r="15" spans="3:9" ht="15.75" thickBot="1">
      <c r="C15" s="806" t="s">
        <v>737</v>
      </c>
      <c r="D15" s="79" t="s">
        <v>14</v>
      </c>
      <c r="E15" s="84" t="s">
        <v>733</v>
      </c>
      <c r="F15" s="101" t="s">
        <v>106</v>
      </c>
      <c r="G15" s="464">
        <f>(G14/F14-1)*100</f>
        <v>48.377740303541316</v>
      </c>
      <c r="H15" s="464">
        <f>(H14/G14-1)*100</f>
        <v>22.403054962040269</v>
      </c>
    </row>
    <row r="16" spans="3:9" ht="15.75" thickBot="1">
      <c r="C16" s="806" t="s">
        <v>738</v>
      </c>
      <c r="D16" s="79" t="s">
        <v>96</v>
      </c>
      <c r="E16" s="100">
        <v>447</v>
      </c>
      <c r="F16" s="101">
        <v>531</v>
      </c>
      <c r="G16" s="463">
        <f>F22</f>
        <v>700.05200000000002</v>
      </c>
      <c r="H16" s="807">
        <v>666.053</v>
      </c>
    </row>
    <row r="17" spans="1:8" ht="15.75" thickBot="1">
      <c r="C17" s="806" t="s">
        <v>739</v>
      </c>
      <c r="D17" s="79" t="s">
        <v>14</v>
      </c>
      <c r="E17" s="84" t="s">
        <v>733</v>
      </c>
      <c r="F17" s="101" t="s">
        <v>109</v>
      </c>
      <c r="G17" s="464">
        <f>(G16/F16-1)*100</f>
        <v>31.836534839924681</v>
      </c>
      <c r="H17" s="464">
        <f>(H16/G16-1)*100</f>
        <v>-4.856639221086434</v>
      </c>
    </row>
    <row r="18" spans="1:8">
      <c r="C18" s="87"/>
      <c r="D18" s="102"/>
      <c r="E18" s="103"/>
      <c r="F18" s="16"/>
    </row>
    <row r="19" spans="1:8">
      <c r="C19" s="87"/>
      <c r="D19" s="102"/>
      <c r="E19" s="103"/>
      <c r="F19" s="16"/>
    </row>
    <row r="20" spans="1:8">
      <c r="A20" s="32"/>
      <c r="C20" s="104" t="s">
        <v>740</v>
      </c>
      <c r="D20" s="104"/>
      <c r="E20" s="104"/>
      <c r="F20" s="22"/>
      <c r="G20" s="22"/>
      <c r="H20" s="19"/>
    </row>
    <row r="21" spans="1:8">
      <c r="C21" s="244"/>
      <c r="D21" s="24" t="s">
        <v>464</v>
      </c>
      <c r="E21" s="25" t="s">
        <v>43</v>
      </c>
      <c r="F21" s="25" t="s">
        <v>310</v>
      </c>
      <c r="G21" s="25" t="s">
        <v>365</v>
      </c>
    </row>
    <row r="22" spans="1:8" ht="16.5" customHeight="1">
      <c r="C22" s="338" t="s">
        <v>741</v>
      </c>
      <c r="D22" s="350" t="s">
        <v>96</v>
      </c>
      <c r="E22" s="807">
        <f>531362/1000</f>
        <v>531.36199999999997</v>
      </c>
      <c r="F22" s="807">
        <v>700.05200000000002</v>
      </c>
      <c r="G22" s="807">
        <v>666.053</v>
      </c>
    </row>
    <row r="23" spans="1:8" ht="16.5" customHeight="1">
      <c r="C23" s="338" t="s">
        <v>742</v>
      </c>
      <c r="D23" s="350" t="s">
        <v>96</v>
      </c>
      <c r="E23" s="808">
        <f>593497/1000</f>
        <v>593.49699999999996</v>
      </c>
      <c r="F23" s="809">
        <v>879.88</v>
      </c>
      <c r="G23" s="807">
        <v>1077</v>
      </c>
    </row>
    <row r="24" spans="1:8" ht="16.5" customHeight="1">
      <c r="C24" s="344" t="s">
        <v>743</v>
      </c>
      <c r="D24" s="350" t="s">
        <v>96</v>
      </c>
      <c r="E24" s="808">
        <f>F10</f>
        <v>2894</v>
      </c>
      <c r="F24" s="807">
        <v>3931.9319999999998</v>
      </c>
      <c r="G24" s="807">
        <v>4595</v>
      </c>
    </row>
    <row r="25" spans="1:8" ht="16.5" customHeight="1">
      <c r="C25" s="344" t="s">
        <v>744</v>
      </c>
      <c r="D25" s="398" t="s">
        <v>14</v>
      </c>
      <c r="E25" s="808">
        <f>(E22+E23)/E24*100</f>
        <v>38.868659295093295</v>
      </c>
      <c r="F25" s="807">
        <f>(F22+F23)/F24*100</f>
        <v>40.182078428619825</v>
      </c>
      <c r="G25" s="807">
        <f>(G22+G23)/G24*100</f>
        <v>37.933688792165391</v>
      </c>
    </row>
    <row r="26" spans="1:8" ht="16.5" customHeight="1">
      <c r="C26" s="487"/>
      <c r="D26" s="34"/>
      <c r="E26" s="810"/>
      <c r="F26" s="810"/>
    </row>
    <row r="27" spans="1:8">
      <c r="C27" s="87"/>
      <c r="D27" s="102"/>
      <c r="E27" s="103"/>
      <c r="F27" s="16"/>
    </row>
    <row r="28" spans="1:8" s="5" customFormat="1">
      <c r="A28" s="2"/>
      <c r="B28" s="2"/>
      <c r="C28" s="104" t="s">
        <v>745</v>
      </c>
      <c r="D28" s="104"/>
      <c r="E28" s="104"/>
      <c r="F28" s="104"/>
      <c r="G28" s="22"/>
      <c r="H28" s="22"/>
    </row>
    <row r="29" spans="1:8" s="5" customFormat="1">
      <c r="A29" s="2"/>
      <c r="B29" s="2"/>
      <c r="C29" s="25"/>
      <c r="D29" s="24" t="s">
        <v>464</v>
      </c>
      <c r="E29" s="25">
        <v>2022</v>
      </c>
      <c r="F29" s="25">
        <v>2023</v>
      </c>
      <c r="G29" s="25" t="s">
        <v>310</v>
      </c>
      <c r="H29" s="25" t="s">
        <v>365</v>
      </c>
    </row>
    <row r="30" spans="1:8" s="5" customFormat="1">
      <c r="A30" s="2"/>
      <c r="B30" s="2"/>
      <c r="C30" s="521" t="s">
        <v>746</v>
      </c>
      <c r="D30" s="105" t="s">
        <v>83</v>
      </c>
      <c r="E30" s="106" t="s">
        <v>111</v>
      </c>
      <c r="F30" s="107" t="s">
        <v>112</v>
      </c>
      <c r="G30" s="113">
        <v>879880</v>
      </c>
      <c r="H30" s="807">
        <v>1077238</v>
      </c>
    </row>
    <row r="31" spans="1:8" s="5" customFormat="1">
      <c r="A31" s="2"/>
      <c r="B31" s="2"/>
      <c r="C31" s="521" t="s">
        <v>747</v>
      </c>
      <c r="D31" s="105" t="s">
        <v>602</v>
      </c>
      <c r="E31" s="106" t="s">
        <v>114</v>
      </c>
      <c r="F31" s="107" t="s">
        <v>115</v>
      </c>
      <c r="G31" s="113">
        <v>26827</v>
      </c>
      <c r="H31" s="807">
        <v>30182</v>
      </c>
    </row>
    <row r="32" spans="1:8" s="5" customFormat="1">
      <c r="A32" s="2"/>
      <c r="B32" s="2"/>
      <c r="C32" s="521" t="s">
        <v>748</v>
      </c>
      <c r="D32" s="105" t="s">
        <v>96</v>
      </c>
      <c r="E32" s="485">
        <v>996</v>
      </c>
      <c r="F32" s="489">
        <v>1146</v>
      </c>
      <c r="G32" s="489">
        <v>1579</v>
      </c>
      <c r="H32" s="807">
        <v>1768</v>
      </c>
    </row>
    <row r="33" spans="1:8" s="5" customFormat="1">
      <c r="A33" s="2"/>
      <c r="B33" s="2"/>
      <c r="C33" s="521" t="s">
        <v>749</v>
      </c>
      <c r="D33" s="105" t="s">
        <v>96</v>
      </c>
      <c r="E33" s="107">
        <v>40</v>
      </c>
      <c r="F33" s="113">
        <v>82</v>
      </c>
      <c r="G33" s="107">
        <v>225</v>
      </c>
      <c r="H33" s="807">
        <v>302</v>
      </c>
    </row>
    <row r="34" spans="1:8" s="5" customFormat="1">
      <c r="A34" s="2"/>
      <c r="B34" s="2"/>
      <c r="C34" s="108"/>
      <c r="D34" s="109"/>
      <c r="E34" s="110"/>
      <c r="F34" s="111"/>
      <c r="G34" s="112"/>
      <c r="H34" s="2"/>
    </row>
    <row r="35" spans="1:8" s="5" customFormat="1">
      <c r="A35" s="2"/>
      <c r="B35" s="2"/>
      <c r="C35" s="108"/>
      <c r="D35" s="109"/>
      <c r="E35" s="519"/>
      <c r="F35" s="520"/>
      <c r="G35" s="519"/>
      <c r="H35" s="2"/>
    </row>
    <row r="36" spans="1:8" ht="18.75" customHeight="1">
      <c r="C36" s="20" t="s">
        <v>750</v>
      </c>
      <c r="D36" s="76"/>
      <c r="E36" s="77"/>
      <c r="F36" s="77"/>
      <c r="G36" s="22"/>
      <c r="H36" s="22"/>
    </row>
    <row r="37" spans="1:8">
      <c r="C37" s="78"/>
      <c r="D37" s="24" t="s">
        <v>464</v>
      </c>
      <c r="E37" s="25">
        <v>2022</v>
      </c>
      <c r="F37" s="25">
        <v>2023</v>
      </c>
      <c r="G37" s="25" t="s">
        <v>310</v>
      </c>
      <c r="H37" s="25" t="s">
        <v>365</v>
      </c>
    </row>
    <row r="38" spans="1:8">
      <c r="C38" s="89" t="s">
        <v>751</v>
      </c>
      <c r="D38" s="90" t="s">
        <v>602</v>
      </c>
      <c r="E38" s="96">
        <v>0</v>
      </c>
      <c r="F38" s="96">
        <v>0</v>
      </c>
      <c r="G38" s="107">
        <v>0</v>
      </c>
      <c r="H38" s="107">
        <v>0</v>
      </c>
    </row>
    <row r="39" spans="1:8">
      <c r="C39" s="15"/>
      <c r="D39" s="102"/>
      <c r="E39" s="13"/>
      <c r="F39" s="13"/>
    </row>
    <row r="41" spans="1:8" ht="30">
      <c r="C41" s="75" t="s">
        <v>752</v>
      </c>
      <c r="D41" s="76"/>
      <c r="E41" s="77"/>
      <c r="F41" s="77"/>
      <c r="G41" s="22"/>
      <c r="H41" s="22"/>
    </row>
    <row r="42" spans="1:8">
      <c r="C42" s="78"/>
      <c r="D42" s="24" t="s">
        <v>464</v>
      </c>
      <c r="E42" s="25" t="s">
        <v>42</v>
      </c>
      <c r="F42" s="25" t="s">
        <v>43</v>
      </c>
      <c r="G42" s="25" t="s">
        <v>310</v>
      </c>
      <c r="H42" s="25" t="s">
        <v>365</v>
      </c>
    </row>
    <row r="43" spans="1:8">
      <c r="C43" s="89" t="s">
        <v>753</v>
      </c>
      <c r="D43" s="90" t="s">
        <v>96</v>
      </c>
      <c r="E43" s="116" t="s">
        <v>120</v>
      </c>
      <c r="F43" s="116" t="s">
        <v>121</v>
      </c>
      <c r="G43" s="465">
        <v>95.098330000000004</v>
      </c>
      <c r="H43" s="659">
        <v>99.65</v>
      </c>
    </row>
    <row r="44" spans="1:8">
      <c r="C44" s="93" t="s">
        <v>754</v>
      </c>
      <c r="D44" s="90" t="s">
        <v>96</v>
      </c>
      <c r="E44" s="117" t="s">
        <v>123</v>
      </c>
      <c r="F44" s="116" t="s">
        <v>124</v>
      </c>
      <c r="G44" s="465">
        <v>79.781360000000006</v>
      </c>
      <c r="H44" s="659">
        <v>98.34</v>
      </c>
    </row>
    <row r="45" spans="1:8">
      <c r="C45" s="94" t="s">
        <v>755</v>
      </c>
      <c r="D45" s="90" t="s">
        <v>96</v>
      </c>
      <c r="E45" s="117" t="s">
        <v>126</v>
      </c>
      <c r="F45" s="118" t="s">
        <v>127</v>
      </c>
      <c r="G45" s="465">
        <v>15.316969999999998</v>
      </c>
      <c r="H45" s="659">
        <v>1.31</v>
      </c>
    </row>
    <row r="46" spans="1:8">
      <c r="C46" s="87"/>
      <c r="D46" s="102"/>
      <c r="E46" s="103"/>
      <c r="F46" s="16"/>
    </row>
    <row r="47" spans="1:8">
      <c r="C47" s="11"/>
      <c r="D47" s="102"/>
      <c r="E47" s="13"/>
      <c r="F47" s="13"/>
    </row>
    <row r="48" spans="1:8">
      <c r="C48" s="75" t="s">
        <v>756</v>
      </c>
      <c r="D48" s="76"/>
      <c r="E48" s="77"/>
      <c r="F48" s="77"/>
      <c r="G48" s="22"/>
      <c r="H48" s="22"/>
    </row>
    <row r="49" spans="1:10">
      <c r="C49" s="78"/>
      <c r="D49" s="24" t="s">
        <v>464</v>
      </c>
      <c r="E49" s="25" t="s">
        <v>42</v>
      </c>
      <c r="F49" s="25" t="s">
        <v>43</v>
      </c>
      <c r="G49" s="25" t="s">
        <v>310</v>
      </c>
      <c r="H49" s="25" t="s">
        <v>365</v>
      </c>
    </row>
    <row r="50" spans="1:10" ht="30">
      <c r="C50" s="89" t="s">
        <v>757</v>
      </c>
      <c r="D50" s="90" t="s">
        <v>14</v>
      </c>
      <c r="E50" s="119" t="s">
        <v>130</v>
      </c>
      <c r="F50" s="96">
        <v>99</v>
      </c>
      <c r="G50" s="466">
        <f>G44/G43*100</f>
        <v>83.893544713140599</v>
      </c>
      <c r="H50" s="660">
        <v>99</v>
      </c>
    </row>
    <row r="52" spans="1:10">
      <c r="F52" s="120"/>
    </row>
    <row r="53" spans="1:10">
      <c r="C53" s="75" t="s">
        <v>758</v>
      </c>
      <c r="D53" s="76"/>
      <c r="E53" s="77"/>
      <c r="F53" s="121"/>
      <c r="G53" s="22"/>
      <c r="H53" s="22"/>
    </row>
    <row r="54" spans="1:10">
      <c r="C54" s="78"/>
      <c r="D54" s="24" t="s">
        <v>464</v>
      </c>
      <c r="E54" s="25" t="s">
        <v>42</v>
      </c>
      <c r="F54" s="122" t="s">
        <v>43</v>
      </c>
      <c r="G54" s="25" t="s">
        <v>310</v>
      </c>
      <c r="H54" s="25" t="s">
        <v>365</v>
      </c>
    </row>
    <row r="55" spans="1:10">
      <c r="C55" s="89" t="s">
        <v>759</v>
      </c>
      <c r="D55" s="90" t="s">
        <v>14</v>
      </c>
      <c r="E55" s="96">
        <v>52</v>
      </c>
      <c r="F55" s="96">
        <v>73</v>
      </c>
      <c r="G55" s="107">
        <v>69</v>
      </c>
      <c r="H55" s="661">
        <v>72</v>
      </c>
    </row>
    <row r="56" spans="1:10">
      <c r="D56" s="88"/>
    </row>
    <row r="57" spans="1:10">
      <c r="A57" s="32"/>
      <c r="C57" s="123"/>
      <c r="D57" s="124"/>
      <c r="E57" s="19"/>
      <c r="F57" s="19"/>
      <c r="G57" s="19"/>
      <c r="H57" s="19"/>
    </row>
    <row r="58" spans="1:10">
      <c r="A58" s="32"/>
      <c r="C58" s="75" t="s">
        <v>760</v>
      </c>
      <c r="D58" s="76"/>
      <c r="E58" s="77"/>
      <c r="F58" s="77"/>
      <c r="G58" s="865"/>
      <c r="H58" s="865"/>
      <c r="I58" s="865"/>
      <c r="J58" s="865"/>
    </row>
    <row r="59" spans="1:10">
      <c r="A59" s="32"/>
      <c r="C59" s="78"/>
      <c r="D59" s="24" t="s">
        <v>464</v>
      </c>
      <c r="E59" s="25" t="s">
        <v>761</v>
      </c>
      <c r="F59" s="25" t="s">
        <v>762</v>
      </c>
      <c r="G59" s="25" t="s">
        <v>763</v>
      </c>
      <c r="H59" s="25" t="s">
        <v>764</v>
      </c>
      <c r="I59" s="25" t="s">
        <v>765</v>
      </c>
      <c r="J59" s="25" t="s">
        <v>766</v>
      </c>
    </row>
    <row r="60" spans="1:10">
      <c r="A60" s="32"/>
      <c r="C60" s="125" t="s">
        <v>767</v>
      </c>
      <c r="D60" s="126" t="s">
        <v>14</v>
      </c>
      <c r="E60" s="127" t="s">
        <v>136</v>
      </c>
      <c r="F60" s="127" t="s">
        <v>137</v>
      </c>
      <c r="G60" s="127">
        <v>7.7</v>
      </c>
      <c r="H60" s="127">
        <v>7.8</v>
      </c>
      <c r="I60" s="662">
        <v>7.7</v>
      </c>
      <c r="J60" s="662">
        <v>7.8</v>
      </c>
    </row>
    <row r="61" spans="1:10">
      <c r="A61" s="32"/>
      <c r="C61" s="125" t="s">
        <v>768</v>
      </c>
      <c r="D61" s="128" t="s">
        <v>14</v>
      </c>
      <c r="E61" s="129" t="s">
        <v>139</v>
      </c>
      <c r="F61" s="129" t="s">
        <v>140</v>
      </c>
      <c r="G61" s="127">
        <v>20.8</v>
      </c>
      <c r="H61" s="127">
        <v>23</v>
      </c>
      <c r="I61" s="662">
        <v>21.3</v>
      </c>
      <c r="J61" s="662">
        <v>20.8</v>
      </c>
    </row>
    <row r="62" spans="1:10">
      <c r="A62" s="32"/>
      <c r="C62" s="123"/>
      <c r="D62" s="124"/>
      <c r="E62" s="130"/>
      <c r="F62" s="130"/>
      <c r="G62" s="19"/>
      <c r="H62" s="19"/>
    </row>
    <row r="63" spans="1:10" ht="20.25" customHeight="1">
      <c r="A63" s="32"/>
      <c r="C63" s="867" t="s">
        <v>769</v>
      </c>
      <c r="D63" s="867"/>
      <c r="E63" s="867"/>
      <c r="F63" s="867"/>
      <c r="G63" s="865"/>
      <c r="H63" s="865"/>
      <c r="I63" s="865"/>
      <c r="J63" s="865"/>
    </row>
    <row r="64" spans="1:10">
      <c r="A64" s="32"/>
      <c r="C64" s="78"/>
      <c r="D64" s="24" t="s">
        <v>464</v>
      </c>
      <c r="E64" s="25" t="s">
        <v>761</v>
      </c>
      <c r="F64" s="25" t="s">
        <v>762</v>
      </c>
      <c r="G64" s="25" t="s">
        <v>763</v>
      </c>
      <c r="H64" s="25" t="s">
        <v>764</v>
      </c>
      <c r="I64" s="25" t="s">
        <v>765</v>
      </c>
      <c r="J64" s="25" t="s">
        <v>766</v>
      </c>
    </row>
    <row r="65" spans="1:10" ht="30">
      <c r="A65" s="32"/>
      <c r="C65" s="125" t="s">
        <v>770</v>
      </c>
      <c r="D65" s="126" t="s">
        <v>14</v>
      </c>
      <c r="E65" s="127" t="s">
        <v>143</v>
      </c>
      <c r="F65" s="127" t="s">
        <v>144</v>
      </c>
      <c r="G65" s="127">
        <v>7.8</v>
      </c>
      <c r="H65" s="127">
        <v>8</v>
      </c>
      <c r="I65" s="662">
        <v>8.1</v>
      </c>
      <c r="J65" s="662">
        <v>7.6</v>
      </c>
    </row>
    <row r="66" spans="1:10">
      <c r="A66" s="32"/>
      <c r="C66" s="125" t="s">
        <v>768</v>
      </c>
      <c r="D66" s="128" t="s">
        <v>14</v>
      </c>
      <c r="E66" s="129" t="s">
        <v>145</v>
      </c>
      <c r="F66" s="129" t="s">
        <v>146</v>
      </c>
      <c r="G66" s="127">
        <v>25.8</v>
      </c>
      <c r="H66" s="127">
        <v>28.4</v>
      </c>
      <c r="I66" s="662">
        <v>36.6</v>
      </c>
      <c r="J66" s="662">
        <v>33</v>
      </c>
    </row>
    <row r="67" spans="1:10">
      <c r="A67" s="32"/>
      <c r="C67" s="123"/>
      <c r="D67" s="124"/>
      <c r="E67" s="130"/>
      <c r="F67" s="130"/>
      <c r="G67" s="130"/>
      <c r="H67" s="130"/>
    </row>
    <row r="68" spans="1:10">
      <c r="A68" s="32"/>
      <c r="C68" s="254" t="s">
        <v>771</v>
      </c>
      <c r="D68" s="254"/>
      <c r="E68" s="254"/>
      <c r="F68" s="254"/>
      <c r="G68" s="254"/>
      <c r="H68" s="19"/>
    </row>
    <row r="69" spans="1:10">
      <c r="C69" s="78"/>
      <c r="D69" s="24" t="s">
        <v>12</v>
      </c>
      <c r="E69" s="25" t="s">
        <v>43</v>
      </c>
      <c r="F69" s="25" t="s">
        <v>310</v>
      </c>
      <c r="G69" s="25" t="s">
        <v>365</v>
      </c>
    </row>
    <row r="70" spans="1:10">
      <c r="C70" s="125" t="s">
        <v>772</v>
      </c>
      <c r="D70" s="126" t="s">
        <v>343</v>
      </c>
      <c r="E70" s="127">
        <v>4.83</v>
      </c>
      <c r="F70" s="127">
        <v>4.74</v>
      </c>
      <c r="G70" s="663">
        <v>4.8099999999999996</v>
      </c>
    </row>
    <row r="71" spans="1:10">
      <c r="C71" s="476" t="s">
        <v>773</v>
      </c>
      <c r="D71" s="126" t="s">
        <v>343</v>
      </c>
      <c r="E71" s="127">
        <v>4.82</v>
      </c>
      <c r="F71" s="127">
        <v>4.7300000000000004</v>
      </c>
      <c r="G71" s="663">
        <v>4.7699999999999996</v>
      </c>
    </row>
    <row r="72" spans="1:10">
      <c r="C72" s="476" t="s">
        <v>774</v>
      </c>
      <c r="D72" s="126" t="s">
        <v>343</v>
      </c>
      <c r="E72" s="127">
        <v>4.84</v>
      </c>
      <c r="F72" s="127">
        <v>4.76</v>
      </c>
      <c r="G72" s="663">
        <v>4.84</v>
      </c>
    </row>
    <row r="73" spans="1:10">
      <c r="C73" s="125" t="s">
        <v>775</v>
      </c>
      <c r="D73" s="126" t="s">
        <v>344</v>
      </c>
      <c r="E73" s="477">
        <v>4936865</v>
      </c>
      <c r="F73" s="477">
        <v>11229962</v>
      </c>
      <c r="G73" s="477" t="s">
        <v>366</v>
      </c>
    </row>
    <row r="74" spans="1:10">
      <c r="C74" s="476" t="s">
        <v>773</v>
      </c>
      <c r="D74" s="126" t="s">
        <v>344</v>
      </c>
      <c r="E74" s="477">
        <v>2776582</v>
      </c>
      <c r="F74" s="477">
        <v>8521588</v>
      </c>
      <c r="G74" s="477" t="s">
        <v>368</v>
      </c>
    </row>
    <row r="75" spans="1:10">
      <c r="C75" s="476" t="s">
        <v>774</v>
      </c>
      <c r="D75" s="126" t="s">
        <v>344</v>
      </c>
      <c r="E75" s="477">
        <v>2160283</v>
      </c>
      <c r="F75" s="477">
        <v>2708374</v>
      </c>
      <c r="G75" s="477" t="s">
        <v>370</v>
      </c>
    </row>
    <row r="76" spans="1:10">
      <c r="C76" s="125" t="s">
        <v>776</v>
      </c>
      <c r="D76" s="126" t="s">
        <v>344</v>
      </c>
      <c r="E76" s="477">
        <v>856084</v>
      </c>
      <c r="F76" s="477">
        <v>3405815</v>
      </c>
      <c r="G76" s="477" t="s">
        <v>367</v>
      </c>
    </row>
    <row r="77" spans="1:10">
      <c r="C77" s="476" t="s">
        <v>773</v>
      </c>
      <c r="D77" s="126" t="s">
        <v>344</v>
      </c>
      <c r="E77" s="477">
        <v>53931</v>
      </c>
      <c r="F77" s="477">
        <v>2943269</v>
      </c>
      <c r="G77" s="477" t="s">
        <v>369</v>
      </c>
    </row>
    <row r="78" spans="1:10">
      <c r="C78" s="476" t="s">
        <v>774</v>
      </c>
      <c r="D78" s="126" t="s">
        <v>344</v>
      </c>
      <c r="E78" s="477">
        <v>316774</v>
      </c>
      <c r="F78" s="477">
        <v>462546</v>
      </c>
      <c r="G78" s="477">
        <v>504436</v>
      </c>
    </row>
    <row r="79" spans="1:10">
      <c r="C79" s="125" t="s">
        <v>777</v>
      </c>
      <c r="D79" s="126" t="s">
        <v>14</v>
      </c>
      <c r="E79" s="522">
        <v>17</v>
      </c>
      <c r="F79" s="522">
        <v>30</v>
      </c>
      <c r="G79" s="522">
        <v>22.6</v>
      </c>
    </row>
  </sheetData>
  <sheetProtection algorithmName="SHA-512" hashValue="kZG72htqJOCJG9+kv2vZOWvpfby9M3oRpNMqnfJJ+THr5EJum6o6AHMVVEqVng+OpSmoUW5YIDKfvKkCe/r2EQ==" saltValue="/qUK7WGiyU8UTJpq/KjOzA==" spinCount="100000" sheet="1" selectLockedCells="1" selectUnlockedCells="1"/>
  <mergeCells count="6">
    <mergeCell ref="C8:F8"/>
    <mergeCell ref="G58:H58"/>
    <mergeCell ref="I58:J58"/>
    <mergeCell ref="C63:F63"/>
    <mergeCell ref="G63:H63"/>
    <mergeCell ref="I63:J6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19C7-D7F4-4942-AE4A-784FCD8C1D59}">
  <sheetPr>
    <tabColor theme="9" tint="0.39997558519241921"/>
  </sheetPr>
  <dimension ref="B1:R376"/>
  <sheetViews>
    <sheetView showGridLines="0" topLeftCell="A358" zoomScale="85" zoomScaleNormal="85" workbookViewId="0">
      <selection activeCell="B226" sqref="B226"/>
    </sheetView>
  </sheetViews>
  <sheetFormatPr defaultColWidth="8.7109375" defaultRowHeight="15"/>
  <cols>
    <col min="1" max="1" width="5.5703125" style="134" customWidth="1"/>
    <col min="2" max="2" width="75.28515625" style="131" customWidth="1"/>
    <col min="3" max="3" width="9.7109375" style="132" customWidth="1"/>
    <col min="4" max="4" width="26.140625" style="133" customWidth="1"/>
    <col min="5" max="5" width="19.85546875" style="133" customWidth="1"/>
    <col min="6" max="6" width="23.7109375" style="133" customWidth="1"/>
    <col min="7" max="7" width="25.7109375" style="147" customWidth="1"/>
    <col min="8" max="8" width="20.5703125" style="133" customWidth="1"/>
    <col min="9" max="10" width="20.5703125" style="134" customWidth="1"/>
    <col min="11" max="11" width="20.85546875" style="134" customWidth="1"/>
    <col min="12" max="15" width="20.5703125" style="134" customWidth="1"/>
    <col min="16" max="16384" width="8.7109375" style="134"/>
  </cols>
  <sheetData>
    <row r="1" spans="2:8">
      <c r="B1" s="135"/>
      <c r="C1" s="136"/>
      <c r="D1" s="137"/>
      <c r="E1" s="137"/>
      <c r="F1" s="137"/>
      <c r="G1" s="133"/>
    </row>
    <row r="2" spans="2:8">
      <c r="B2" s="135"/>
      <c r="C2" s="136"/>
      <c r="D2" s="137"/>
      <c r="E2" s="137"/>
      <c r="F2" s="137"/>
      <c r="G2" s="133"/>
    </row>
    <row r="3" spans="2:8">
      <c r="B3" s="135"/>
      <c r="C3" s="136"/>
      <c r="D3" s="137"/>
      <c r="E3" s="137"/>
      <c r="F3" s="137"/>
      <c r="G3" s="133"/>
    </row>
    <row r="4" spans="2:8">
      <c r="B4" s="135"/>
      <c r="C4" s="136"/>
      <c r="D4" s="137"/>
      <c r="E4" s="137"/>
      <c r="F4" s="137"/>
      <c r="G4" s="133"/>
    </row>
    <row r="5" spans="2:8">
      <c r="B5" s="134"/>
      <c r="C5" s="138"/>
      <c r="D5" s="139"/>
      <c r="E5" s="139"/>
      <c r="F5" s="139"/>
      <c r="G5" s="133"/>
    </row>
    <row r="6" spans="2:8" ht="18.75">
      <c r="B6" s="140" t="s">
        <v>458</v>
      </c>
    </row>
    <row r="7" spans="2:8">
      <c r="B7" s="141"/>
      <c r="C7" s="142"/>
      <c r="D7" s="143"/>
      <c r="E7" s="143"/>
      <c r="F7" s="143"/>
      <c r="G7"/>
    </row>
    <row r="8" spans="2:8">
      <c r="B8" s="144" t="s">
        <v>459</v>
      </c>
      <c r="C8" s="145"/>
      <c r="D8" s="146"/>
      <c r="E8" s="146"/>
      <c r="F8" s="146"/>
      <c r="G8" s="146"/>
      <c r="H8" s="134"/>
    </row>
    <row r="9" spans="2:8">
      <c r="B9" s="148"/>
      <c r="C9" s="149" t="s">
        <v>464</v>
      </c>
      <c r="D9" s="150">
        <v>2022</v>
      </c>
      <c r="E9" s="150">
        <v>2023</v>
      </c>
      <c r="F9" s="150" t="s">
        <v>310</v>
      </c>
      <c r="G9" s="150" t="s">
        <v>365</v>
      </c>
      <c r="H9" s="134"/>
    </row>
    <row r="10" spans="2:8">
      <c r="B10" s="151" t="s">
        <v>460</v>
      </c>
      <c r="C10" s="152" t="s">
        <v>461</v>
      </c>
      <c r="D10" s="616" t="s">
        <v>147</v>
      </c>
      <c r="E10" s="617" t="s">
        <v>148</v>
      </c>
      <c r="F10" s="617">
        <v>7692</v>
      </c>
      <c r="G10" s="617">
        <v>8008</v>
      </c>
      <c r="H10" s="134"/>
    </row>
    <row r="11" spans="2:8">
      <c r="B11" s="153" t="s">
        <v>462</v>
      </c>
      <c r="C11" s="154"/>
      <c r="D11" s="154"/>
      <c r="E11" s="154"/>
      <c r="G11" s="133"/>
      <c r="H11" s="134"/>
    </row>
    <row r="12" spans="2:8">
      <c r="B12" s="153"/>
      <c r="C12" s="154"/>
      <c r="D12" s="154"/>
      <c r="E12" s="154"/>
      <c r="G12" s="133"/>
      <c r="H12" s="134"/>
    </row>
    <row r="13" spans="2:8">
      <c r="B13" s="155"/>
      <c r="C13" s="156"/>
      <c r="D13" s="143"/>
      <c r="E13" s="143"/>
      <c r="G13" s="133"/>
      <c r="H13" s="134"/>
    </row>
    <row r="14" spans="2:8">
      <c r="B14" s="144" t="s">
        <v>463</v>
      </c>
      <c r="C14" s="145"/>
      <c r="D14" s="146"/>
      <c r="E14" s="146"/>
      <c r="F14" s="146"/>
      <c r="G14" s="146"/>
      <c r="H14" s="134"/>
    </row>
    <row r="15" spans="2:8">
      <c r="B15" s="148"/>
      <c r="C15" s="149" t="s">
        <v>464</v>
      </c>
      <c r="D15" s="150">
        <v>2022</v>
      </c>
      <c r="E15" s="150">
        <v>2023</v>
      </c>
      <c r="F15" s="150" t="s">
        <v>310</v>
      </c>
      <c r="G15" s="150" t="s">
        <v>365</v>
      </c>
      <c r="H15" s="134"/>
    </row>
    <row r="16" spans="2:8">
      <c r="B16" s="160" t="s">
        <v>465</v>
      </c>
      <c r="C16" s="161" t="s">
        <v>461</v>
      </c>
      <c r="D16" s="162">
        <v>3802</v>
      </c>
      <c r="E16" s="163">
        <v>4297</v>
      </c>
      <c r="F16" s="163">
        <v>4021</v>
      </c>
      <c r="G16" s="163">
        <v>4300</v>
      </c>
      <c r="H16" s="134"/>
    </row>
    <row r="17" spans="2:8">
      <c r="B17" s="514" t="s">
        <v>466</v>
      </c>
      <c r="C17" s="161" t="s">
        <v>461</v>
      </c>
      <c r="D17" s="165" t="s">
        <v>149</v>
      </c>
      <c r="E17" s="165" t="s">
        <v>150</v>
      </c>
      <c r="F17" s="165">
        <v>1771</v>
      </c>
      <c r="G17" s="165">
        <v>1952</v>
      </c>
      <c r="H17" s="134"/>
    </row>
    <row r="18" spans="2:8">
      <c r="B18" s="515" t="s">
        <v>467</v>
      </c>
      <c r="C18" s="161" t="s">
        <v>461</v>
      </c>
      <c r="D18" s="165" t="s">
        <v>151</v>
      </c>
      <c r="E18" s="165" t="s">
        <v>152</v>
      </c>
      <c r="F18" s="165">
        <v>2250</v>
      </c>
      <c r="G18" s="165">
        <v>2348</v>
      </c>
      <c r="H18" s="134"/>
    </row>
    <row r="19" spans="2:8">
      <c r="B19" s="160" t="s">
        <v>468</v>
      </c>
      <c r="C19" s="161" t="s">
        <v>461</v>
      </c>
      <c r="D19" s="163">
        <v>1505</v>
      </c>
      <c r="E19" s="163">
        <v>1506</v>
      </c>
      <c r="F19" s="163">
        <v>1527</v>
      </c>
      <c r="G19" s="163">
        <v>1590</v>
      </c>
      <c r="H19" s="134"/>
    </row>
    <row r="20" spans="2:8">
      <c r="B20" s="514" t="s">
        <v>466</v>
      </c>
      <c r="C20" s="161" t="s">
        <v>461</v>
      </c>
      <c r="D20" s="165">
        <v>340</v>
      </c>
      <c r="E20" s="165">
        <v>373</v>
      </c>
      <c r="F20" s="165">
        <v>409</v>
      </c>
      <c r="G20" s="165">
        <v>430</v>
      </c>
      <c r="H20" s="134"/>
    </row>
    <row r="21" spans="2:8">
      <c r="B21" s="515" t="s">
        <v>467</v>
      </c>
      <c r="C21" s="161" t="s">
        <v>461</v>
      </c>
      <c r="D21" s="165" t="s">
        <v>153</v>
      </c>
      <c r="E21" s="165" t="s">
        <v>154</v>
      </c>
      <c r="F21" s="165">
        <v>1118</v>
      </c>
      <c r="G21" s="165">
        <v>1160</v>
      </c>
      <c r="H21" s="134"/>
    </row>
    <row r="22" spans="2:8">
      <c r="B22" s="160" t="s">
        <v>469</v>
      </c>
      <c r="C22" s="161" t="s">
        <v>461</v>
      </c>
      <c r="D22" s="163">
        <v>288</v>
      </c>
      <c r="E22" s="163">
        <v>273</v>
      </c>
      <c r="F22" s="163">
        <v>276</v>
      </c>
      <c r="G22" s="163">
        <v>290</v>
      </c>
      <c r="H22" s="134"/>
    </row>
    <row r="23" spans="2:8">
      <c r="B23" s="514" t="s">
        <v>466</v>
      </c>
      <c r="C23" s="161" t="s">
        <v>461</v>
      </c>
      <c r="D23" s="165">
        <v>65</v>
      </c>
      <c r="E23" s="165">
        <v>58</v>
      </c>
      <c r="F23" s="165">
        <v>54</v>
      </c>
      <c r="G23" s="165">
        <v>56</v>
      </c>
      <c r="H23" s="134"/>
    </row>
    <row r="24" spans="2:8">
      <c r="B24" s="515" t="s">
        <v>467</v>
      </c>
      <c r="C24" s="161" t="s">
        <v>461</v>
      </c>
      <c r="D24" s="165">
        <v>223</v>
      </c>
      <c r="E24" s="165">
        <v>215</v>
      </c>
      <c r="F24" s="165">
        <v>222</v>
      </c>
      <c r="G24" s="165">
        <v>234</v>
      </c>
      <c r="H24" s="134"/>
    </row>
    <row r="25" spans="2:8">
      <c r="B25" s="160" t="s">
        <v>470</v>
      </c>
      <c r="C25" s="161" t="s">
        <v>461</v>
      </c>
      <c r="D25" s="163">
        <v>948</v>
      </c>
      <c r="E25" s="163">
        <v>925</v>
      </c>
      <c r="F25" s="163">
        <v>931</v>
      </c>
      <c r="G25" s="163">
        <v>919</v>
      </c>
      <c r="H25" s="134"/>
    </row>
    <row r="26" spans="2:8">
      <c r="B26" s="514" t="s">
        <v>466</v>
      </c>
      <c r="C26" s="161" t="s">
        <v>461</v>
      </c>
      <c r="D26" s="165">
        <v>184</v>
      </c>
      <c r="E26" s="165">
        <v>187</v>
      </c>
      <c r="F26" s="165">
        <v>197</v>
      </c>
      <c r="G26" s="165">
        <v>196</v>
      </c>
      <c r="H26" s="134"/>
    </row>
    <row r="27" spans="2:8">
      <c r="B27" s="515" t="s">
        <v>467</v>
      </c>
      <c r="C27" s="161" t="s">
        <v>461</v>
      </c>
      <c r="D27" s="165">
        <v>764</v>
      </c>
      <c r="E27" s="165">
        <v>738</v>
      </c>
      <c r="F27" s="165">
        <v>734</v>
      </c>
      <c r="G27" s="165">
        <v>723</v>
      </c>
      <c r="H27" s="134"/>
    </row>
    <row r="28" spans="2:8">
      <c r="B28" s="160" t="s">
        <v>471</v>
      </c>
      <c r="C28" s="161" t="s">
        <v>461</v>
      </c>
      <c r="D28" s="163">
        <v>683</v>
      </c>
      <c r="E28" s="163">
        <v>649</v>
      </c>
      <c r="F28" s="163">
        <v>628</v>
      </c>
      <c r="G28" s="163">
        <v>607</v>
      </c>
      <c r="H28" s="134"/>
    </row>
    <row r="29" spans="2:8">
      <c r="B29" s="514" t="s">
        <v>466</v>
      </c>
      <c r="C29" s="161" t="s">
        <v>461</v>
      </c>
      <c r="D29" s="165">
        <v>113</v>
      </c>
      <c r="E29" s="165">
        <v>109</v>
      </c>
      <c r="F29" s="165">
        <v>103</v>
      </c>
      <c r="G29" s="165">
        <v>103</v>
      </c>
      <c r="H29" s="134"/>
    </row>
    <row r="30" spans="2:8">
      <c r="B30" s="515" t="s">
        <v>467</v>
      </c>
      <c r="C30" s="161" t="s">
        <v>461</v>
      </c>
      <c r="D30" s="165">
        <v>570</v>
      </c>
      <c r="E30" s="165">
        <v>540</v>
      </c>
      <c r="F30" s="165">
        <v>525</v>
      </c>
      <c r="G30" s="165">
        <v>504</v>
      </c>
      <c r="H30" s="134"/>
    </row>
    <row r="31" spans="2:8">
      <c r="B31" s="167" t="s">
        <v>472</v>
      </c>
      <c r="C31" s="161" t="s">
        <v>461</v>
      </c>
      <c r="D31" s="168">
        <v>357</v>
      </c>
      <c r="E31" s="163">
        <v>333</v>
      </c>
      <c r="F31" s="163">
        <v>309</v>
      </c>
      <c r="G31" s="163">
        <v>302</v>
      </c>
      <c r="H31" s="134"/>
    </row>
    <row r="32" spans="2:8">
      <c r="B32" s="514" t="s">
        <v>466</v>
      </c>
      <c r="C32" s="161" t="s">
        <v>461</v>
      </c>
      <c r="D32" s="165">
        <v>64</v>
      </c>
      <c r="E32" s="165">
        <v>56</v>
      </c>
      <c r="F32" s="165">
        <v>56</v>
      </c>
      <c r="G32" s="165">
        <v>54</v>
      </c>
      <c r="H32" s="134"/>
    </row>
    <row r="33" spans="2:8">
      <c r="B33" s="515" t="s">
        <v>467</v>
      </c>
      <c r="C33" s="161" t="s">
        <v>461</v>
      </c>
      <c r="D33" s="169">
        <v>293</v>
      </c>
      <c r="E33" s="169">
        <v>277</v>
      </c>
      <c r="F33" s="169">
        <v>253</v>
      </c>
      <c r="G33" s="169">
        <v>248</v>
      </c>
      <c r="H33" s="134"/>
    </row>
    <row r="34" spans="2:8">
      <c r="B34" s="155"/>
      <c r="C34" s="156"/>
      <c r="D34" s="143"/>
      <c r="E34" s="143"/>
      <c r="G34" s="133"/>
      <c r="H34" s="134"/>
    </row>
    <row r="35" spans="2:8">
      <c r="B35" s="157"/>
      <c r="C35" s="158"/>
      <c r="D35" s="159"/>
      <c r="E35" s="159"/>
      <c r="G35" s="133"/>
      <c r="H35" s="134"/>
    </row>
    <row r="36" spans="2:8">
      <c r="B36" s="144" t="s">
        <v>473</v>
      </c>
      <c r="C36" s="145"/>
      <c r="D36" s="146"/>
      <c r="E36" s="146"/>
      <c r="F36" s="146"/>
      <c r="G36" s="146"/>
      <c r="H36" s="134"/>
    </row>
    <row r="37" spans="2:8">
      <c r="B37" s="148"/>
      <c r="C37" s="149" t="s">
        <v>464</v>
      </c>
      <c r="D37" s="150">
        <v>2022</v>
      </c>
      <c r="E37" s="150">
        <v>2023</v>
      </c>
      <c r="F37" s="150" t="s">
        <v>310</v>
      </c>
      <c r="G37" s="150" t="s">
        <v>365</v>
      </c>
      <c r="H37" s="134"/>
    </row>
    <row r="38" spans="2:8">
      <c r="B38" s="170" t="s">
        <v>466</v>
      </c>
      <c r="C38" s="171" t="s">
        <v>14</v>
      </c>
      <c r="D38" s="172" t="s">
        <v>155</v>
      </c>
      <c r="E38" s="173" t="s">
        <v>156</v>
      </c>
      <c r="F38" s="173">
        <v>33.700000000000003</v>
      </c>
      <c r="G38" s="173" t="s">
        <v>371</v>
      </c>
      <c r="H38" s="703"/>
    </row>
    <row r="39" spans="2:8">
      <c r="B39" s="174" t="s">
        <v>467</v>
      </c>
      <c r="C39" s="161" t="s">
        <v>14</v>
      </c>
      <c r="D39" s="175" t="s">
        <v>157</v>
      </c>
      <c r="E39" s="173">
        <v>65.2</v>
      </c>
      <c r="F39" s="173">
        <v>66.3</v>
      </c>
      <c r="G39" s="173">
        <v>65.099999999999994</v>
      </c>
      <c r="H39" s="134"/>
    </row>
    <row r="40" spans="2:8">
      <c r="B40" s="170" t="s">
        <v>466</v>
      </c>
      <c r="C40" s="161" t="s">
        <v>461</v>
      </c>
      <c r="D40" s="176">
        <v>2470</v>
      </c>
      <c r="E40" s="165">
        <v>2780</v>
      </c>
      <c r="F40" s="165">
        <v>2590</v>
      </c>
      <c r="G40" s="165">
        <v>2791</v>
      </c>
      <c r="H40" s="134"/>
    </row>
    <row r="41" spans="2:8">
      <c r="B41" s="174" t="s">
        <v>467</v>
      </c>
      <c r="C41" s="161" t="s">
        <v>461</v>
      </c>
      <c r="D41" s="177">
        <v>5113</v>
      </c>
      <c r="E41" s="165">
        <v>5203</v>
      </c>
      <c r="F41" s="165">
        <v>5102</v>
      </c>
      <c r="G41" s="165">
        <v>5217</v>
      </c>
      <c r="H41" s="134"/>
    </row>
    <row r="42" spans="2:8">
      <c r="B42" s="178"/>
      <c r="C42" s="156"/>
      <c r="D42" s="179"/>
      <c r="E42" s="180"/>
      <c r="G42" s="133"/>
      <c r="H42" s="134"/>
    </row>
    <row r="43" spans="2:8">
      <c r="B43" s="157"/>
      <c r="C43" s="158"/>
      <c r="D43" s="159"/>
      <c r="E43" s="159"/>
      <c r="G43" s="133"/>
      <c r="H43" s="134"/>
    </row>
    <row r="44" spans="2:8">
      <c r="B44" s="144" t="s">
        <v>474</v>
      </c>
      <c r="C44" s="145"/>
      <c r="D44" s="146"/>
      <c r="E44" s="146"/>
      <c r="F44" s="146"/>
      <c r="G44" s="146"/>
      <c r="H44" s="134"/>
    </row>
    <row r="45" spans="2:8">
      <c r="B45" s="148"/>
      <c r="C45" s="149" t="s">
        <v>464</v>
      </c>
      <c r="D45" s="150">
        <v>2022</v>
      </c>
      <c r="E45" s="150">
        <v>2023</v>
      </c>
      <c r="F45" s="150" t="s">
        <v>310</v>
      </c>
      <c r="G45" s="150" t="s">
        <v>365</v>
      </c>
      <c r="H45" s="134"/>
    </row>
    <row r="46" spans="2:8">
      <c r="B46" s="181" t="s">
        <v>475</v>
      </c>
      <c r="C46" s="181"/>
      <c r="D46" s="181"/>
      <c r="E46" s="181"/>
      <c r="F46" s="181"/>
      <c r="G46" s="181"/>
      <c r="H46" s="134"/>
    </row>
    <row r="47" spans="2:8">
      <c r="B47" s="166" t="s">
        <v>466</v>
      </c>
      <c r="C47" s="161" t="s">
        <v>461</v>
      </c>
      <c r="D47" s="165">
        <v>1243</v>
      </c>
      <c r="E47" s="165">
        <v>1351</v>
      </c>
      <c r="F47" s="165">
        <v>1794</v>
      </c>
      <c r="G47" s="719">
        <v>1226</v>
      </c>
      <c r="H47" s="134"/>
    </row>
    <row r="48" spans="2:8">
      <c r="B48" s="166" t="s">
        <v>467</v>
      </c>
      <c r="C48" s="161" t="s">
        <v>461</v>
      </c>
      <c r="D48" s="165">
        <v>1944</v>
      </c>
      <c r="E48" s="165">
        <v>1898</v>
      </c>
      <c r="F48" s="165">
        <v>1181</v>
      </c>
      <c r="G48" s="719">
        <v>1814</v>
      </c>
      <c r="H48" s="134"/>
    </row>
    <row r="49" spans="2:8">
      <c r="B49" s="181" t="s">
        <v>476</v>
      </c>
      <c r="C49" s="181"/>
      <c r="D49" s="181"/>
      <c r="E49" s="181"/>
      <c r="F49" s="181"/>
      <c r="G49" s="181"/>
      <c r="H49" s="134"/>
    </row>
    <row r="50" spans="2:8">
      <c r="B50" s="166" t="s">
        <v>466</v>
      </c>
      <c r="C50" s="161" t="s">
        <v>461</v>
      </c>
      <c r="D50" s="165">
        <v>1110</v>
      </c>
      <c r="E50" s="165">
        <v>1317</v>
      </c>
      <c r="F50" s="165">
        <v>1286</v>
      </c>
      <c r="G50" s="719">
        <v>1412</v>
      </c>
      <c r="H50" s="134"/>
    </row>
    <row r="51" spans="2:8">
      <c r="B51" s="166" t="s">
        <v>467</v>
      </c>
      <c r="C51" s="161" t="s">
        <v>461</v>
      </c>
      <c r="D51" s="165">
        <v>2855</v>
      </c>
      <c r="E51" s="165">
        <v>2991</v>
      </c>
      <c r="F51" s="226">
        <v>2985</v>
      </c>
      <c r="G51" s="719">
        <v>3015</v>
      </c>
      <c r="H51" s="134"/>
    </row>
    <row r="52" spans="2:8">
      <c r="B52" s="182" t="s">
        <v>477</v>
      </c>
      <c r="C52" s="182"/>
      <c r="D52" s="182"/>
      <c r="E52" s="182"/>
      <c r="F52" s="182"/>
      <c r="G52" s="181"/>
      <c r="H52" s="134"/>
    </row>
    <row r="53" spans="2:8">
      <c r="B53" s="166" t="s">
        <v>466</v>
      </c>
      <c r="C53" s="161" t="s">
        <v>461</v>
      </c>
      <c r="D53" s="183">
        <v>117</v>
      </c>
      <c r="E53" s="183">
        <v>112</v>
      </c>
      <c r="F53" s="183">
        <v>124</v>
      </c>
      <c r="G53" s="720">
        <v>153</v>
      </c>
      <c r="H53" s="134"/>
    </row>
    <row r="54" spans="2:8">
      <c r="B54" s="166" t="s">
        <v>467</v>
      </c>
      <c r="C54" s="161" t="s">
        <v>461</v>
      </c>
      <c r="D54" s="183">
        <v>314</v>
      </c>
      <c r="E54" s="183">
        <v>314</v>
      </c>
      <c r="F54" s="183">
        <v>322</v>
      </c>
      <c r="G54" s="720">
        <v>388</v>
      </c>
      <c r="H54" s="134"/>
    </row>
    <row r="55" spans="2:8">
      <c r="B55" s="178"/>
      <c r="C55" s="156"/>
      <c r="D55" s="184"/>
      <c r="E55" s="185"/>
      <c r="F55" s="185"/>
      <c r="G55" s="133"/>
      <c r="H55" s="134"/>
    </row>
    <row r="56" spans="2:8">
      <c r="B56" s="186"/>
      <c r="G56" s="133"/>
      <c r="H56" s="134"/>
    </row>
    <row r="57" spans="2:8">
      <c r="B57" s="144" t="s">
        <v>478</v>
      </c>
      <c r="C57" s="145"/>
      <c r="D57" s="146"/>
      <c r="E57" s="146"/>
      <c r="F57" s="146"/>
      <c r="G57" s="146"/>
      <c r="H57" s="134"/>
    </row>
    <row r="58" spans="2:8">
      <c r="B58" s="148"/>
      <c r="C58" s="149" t="s">
        <v>464</v>
      </c>
      <c r="D58" s="150">
        <v>2022</v>
      </c>
      <c r="E58" s="150">
        <v>2023</v>
      </c>
      <c r="F58" s="150" t="s">
        <v>310</v>
      </c>
      <c r="G58" s="150" t="s">
        <v>365</v>
      </c>
      <c r="H58" s="134"/>
    </row>
    <row r="59" spans="2:8">
      <c r="B59" s="187" t="s">
        <v>479</v>
      </c>
      <c r="C59" s="171" t="s">
        <v>461</v>
      </c>
      <c r="D59" s="188">
        <v>3830</v>
      </c>
      <c r="E59" s="165">
        <v>3508</v>
      </c>
      <c r="F59" s="165">
        <v>4682</v>
      </c>
      <c r="G59" s="165">
        <v>3634</v>
      </c>
      <c r="H59" s="134"/>
    </row>
    <row r="60" spans="2:8">
      <c r="B60" s="166" t="s">
        <v>480</v>
      </c>
      <c r="C60" s="161" t="s">
        <v>461</v>
      </c>
      <c r="D60" s="165">
        <v>3753</v>
      </c>
      <c r="E60" s="165">
        <v>4475</v>
      </c>
      <c r="F60" s="165">
        <v>3010</v>
      </c>
      <c r="G60" s="165">
        <v>4374</v>
      </c>
      <c r="H60" s="134"/>
    </row>
    <row r="61" spans="2:8">
      <c r="B61" s="166" t="s">
        <v>481</v>
      </c>
      <c r="C61" s="161" t="s">
        <v>461</v>
      </c>
      <c r="D61" s="165">
        <v>0</v>
      </c>
      <c r="E61" s="165">
        <v>0</v>
      </c>
      <c r="F61" s="165">
        <v>0</v>
      </c>
      <c r="G61" s="165">
        <v>0</v>
      </c>
      <c r="H61" s="134"/>
    </row>
    <row r="62" spans="2:8">
      <c r="B62" s="166" t="s">
        <v>482</v>
      </c>
      <c r="C62" s="161" t="s">
        <v>461</v>
      </c>
      <c r="D62" s="165">
        <v>7570</v>
      </c>
      <c r="E62" s="165">
        <v>7960</v>
      </c>
      <c r="F62" s="165">
        <v>7658</v>
      </c>
      <c r="G62" s="165">
        <v>7985</v>
      </c>
      <c r="H62" s="134"/>
    </row>
    <row r="63" spans="2:8">
      <c r="B63" s="166" t="s">
        <v>483</v>
      </c>
      <c r="C63" s="161" t="s">
        <v>461</v>
      </c>
      <c r="D63" s="165">
        <v>13</v>
      </c>
      <c r="E63" s="165">
        <v>23</v>
      </c>
      <c r="F63" s="165">
        <v>34</v>
      </c>
      <c r="G63" s="165">
        <v>23</v>
      </c>
      <c r="H63" s="134"/>
    </row>
    <row r="64" spans="2:8">
      <c r="B64" s="155"/>
      <c r="C64" s="156"/>
      <c r="D64" s="143"/>
      <c r="E64" s="143"/>
      <c r="G64" s="133"/>
      <c r="H64" s="134"/>
    </row>
    <row r="65" spans="2:18">
      <c r="B65" s="155"/>
      <c r="C65" s="156"/>
      <c r="D65" s="143"/>
      <c r="E65" s="143"/>
      <c r="G65" s="133"/>
      <c r="H65" s="134"/>
    </row>
    <row r="66" spans="2:18">
      <c r="B66" s="144" t="s">
        <v>484</v>
      </c>
      <c r="C66" s="145"/>
      <c r="D66" s="146"/>
      <c r="E66" s="146"/>
      <c r="F66" s="146"/>
      <c r="G66" s="146"/>
      <c r="H66" s="134"/>
    </row>
    <row r="67" spans="2:18">
      <c r="B67" s="148"/>
      <c r="C67" s="149" t="s">
        <v>464</v>
      </c>
      <c r="D67" s="150" t="s">
        <v>42</v>
      </c>
      <c r="E67" s="150" t="s">
        <v>43</v>
      </c>
      <c r="F67" s="150" t="s">
        <v>310</v>
      </c>
      <c r="G67" s="150" t="s">
        <v>365</v>
      </c>
      <c r="H67" s="134"/>
    </row>
    <row r="68" spans="2:18">
      <c r="B68" s="187" t="s">
        <v>485</v>
      </c>
      <c r="C68" s="171" t="s">
        <v>461</v>
      </c>
      <c r="D68" s="189">
        <v>14</v>
      </c>
      <c r="E68" s="189">
        <v>16</v>
      </c>
      <c r="F68" s="569">
        <v>15</v>
      </c>
      <c r="G68" s="189">
        <v>16</v>
      </c>
      <c r="H68" s="134"/>
    </row>
    <row r="69" spans="2:18">
      <c r="B69" s="166" t="s">
        <v>486</v>
      </c>
      <c r="C69" s="161" t="s">
        <v>461</v>
      </c>
      <c r="D69" s="189">
        <v>59</v>
      </c>
      <c r="E69" s="189">
        <v>84</v>
      </c>
      <c r="F69" s="569">
        <v>90</v>
      </c>
      <c r="G69" s="189">
        <v>95</v>
      </c>
      <c r="H69" s="134"/>
    </row>
    <row r="70" spans="2:18">
      <c r="B70" s="190" t="s">
        <v>487</v>
      </c>
      <c r="C70" s="191" t="s">
        <v>461</v>
      </c>
      <c r="D70" s="189">
        <v>378</v>
      </c>
      <c r="E70" s="189">
        <v>672</v>
      </c>
      <c r="F70" s="569">
        <v>723</v>
      </c>
      <c r="G70" s="189">
        <v>767</v>
      </c>
      <c r="H70" s="134"/>
    </row>
    <row r="71" spans="2:18">
      <c r="B71" s="174" t="s">
        <v>458</v>
      </c>
      <c r="C71" s="161" t="s">
        <v>461</v>
      </c>
      <c r="D71" s="192" t="s">
        <v>158</v>
      </c>
      <c r="E71" s="193">
        <v>7214</v>
      </c>
      <c r="F71" s="193">
        <v>6865</v>
      </c>
      <c r="G71" s="193">
        <v>7132</v>
      </c>
      <c r="H71" s="134"/>
    </row>
    <row r="72" spans="2:18">
      <c r="B72" s="194" t="s">
        <v>488</v>
      </c>
      <c r="C72" s="156"/>
      <c r="D72" s="184"/>
      <c r="E72" s="185"/>
      <c r="F72" s="185"/>
      <c r="G72" s="133"/>
      <c r="H72" s="478"/>
    </row>
    <row r="73" spans="2:18">
      <c r="B73" s="178"/>
      <c r="C73" s="156"/>
      <c r="D73" s="184"/>
      <c r="E73" s="185"/>
      <c r="F73" s="185"/>
      <c r="G73" s="133"/>
    </row>
    <row r="74" spans="2:18">
      <c r="B74" s="178"/>
      <c r="C74" s="156"/>
      <c r="D74" s="184"/>
      <c r="E74" s="195"/>
      <c r="F74" s="195"/>
      <c r="G74" s="133"/>
    </row>
    <row r="75" spans="2:18">
      <c r="B75" s="205" t="s">
        <v>489</v>
      </c>
      <c r="C75" s="145"/>
      <c r="D75" s="146"/>
      <c r="E75" s="146"/>
      <c r="F75" s="146"/>
      <c r="G75" s="196"/>
      <c r="H75" s="196"/>
      <c r="I75" s="197"/>
      <c r="J75" s="197"/>
      <c r="K75" s="197"/>
      <c r="L75" s="197"/>
      <c r="M75" s="197"/>
      <c r="N75" s="197"/>
      <c r="O75" s="197"/>
    </row>
    <row r="76" spans="2:18">
      <c r="B76" s="148"/>
      <c r="C76" s="885" t="s">
        <v>464</v>
      </c>
      <c r="D76" s="889" t="s">
        <v>475</v>
      </c>
      <c r="E76" s="890"/>
      <c r="F76" s="891"/>
      <c r="G76" s="889" t="s">
        <v>476</v>
      </c>
      <c r="H76" s="890"/>
      <c r="I76" s="891"/>
      <c r="J76" s="881" t="s">
        <v>477</v>
      </c>
      <c r="K76" s="882"/>
      <c r="L76" s="883"/>
      <c r="M76" s="881" t="s">
        <v>496</v>
      </c>
      <c r="N76" s="882"/>
      <c r="O76" s="883"/>
    </row>
    <row r="77" spans="2:18">
      <c r="B77" s="148"/>
      <c r="C77" s="886"/>
      <c r="D77" s="751" t="s">
        <v>43</v>
      </c>
      <c r="E77" s="752" t="s">
        <v>310</v>
      </c>
      <c r="F77" s="753" t="s">
        <v>365</v>
      </c>
      <c r="G77" s="751" t="s">
        <v>43</v>
      </c>
      <c r="H77" s="752" t="s">
        <v>310</v>
      </c>
      <c r="I77" s="753" t="s">
        <v>365</v>
      </c>
      <c r="J77" s="751" t="s">
        <v>43</v>
      </c>
      <c r="K77" s="752" t="s">
        <v>310</v>
      </c>
      <c r="L77" s="753" t="s">
        <v>365</v>
      </c>
      <c r="M77" s="751" t="s">
        <v>43</v>
      </c>
      <c r="N77" s="752" t="s">
        <v>310</v>
      </c>
      <c r="O77" s="753" t="s">
        <v>365</v>
      </c>
    </row>
    <row r="78" spans="2:18">
      <c r="B78" s="200" t="s">
        <v>490</v>
      </c>
      <c r="C78" s="161" t="s">
        <v>461</v>
      </c>
      <c r="D78" s="750">
        <f t="shared" ref="D78" si="0">D79+D80</f>
        <v>0</v>
      </c>
      <c r="E78" s="750">
        <f t="shared" ref="E78:F78" si="1">E79+E80</f>
        <v>0</v>
      </c>
      <c r="F78" s="750">
        <f t="shared" si="1"/>
        <v>0</v>
      </c>
      <c r="G78" s="750">
        <v>9</v>
      </c>
      <c r="H78" s="750">
        <v>11</v>
      </c>
      <c r="I78" s="750">
        <v>10</v>
      </c>
      <c r="J78" s="750">
        <v>7</v>
      </c>
      <c r="K78" s="750">
        <v>6</v>
      </c>
      <c r="L78" s="750">
        <v>6</v>
      </c>
      <c r="M78" s="750">
        <f>M79+M80</f>
        <v>16</v>
      </c>
      <c r="N78" s="750">
        <f t="shared" ref="N78:O78" si="2">N79+N80</f>
        <v>17</v>
      </c>
      <c r="O78" s="750">
        <f t="shared" si="2"/>
        <v>16</v>
      </c>
      <c r="P78" s="755"/>
      <c r="Q78" s="755"/>
      <c r="R78" s="755"/>
    </row>
    <row r="79" spans="2:18">
      <c r="B79" s="202" t="s">
        <v>466</v>
      </c>
      <c r="C79" s="161" t="s">
        <v>461</v>
      </c>
      <c r="D79" s="183">
        <v>0</v>
      </c>
      <c r="E79" s="183">
        <v>0</v>
      </c>
      <c r="F79" s="183">
        <v>0</v>
      </c>
      <c r="G79" s="183">
        <v>2</v>
      </c>
      <c r="H79" s="183">
        <v>3</v>
      </c>
      <c r="I79" s="183">
        <v>3</v>
      </c>
      <c r="J79" s="183">
        <v>1</v>
      </c>
      <c r="K79" s="183">
        <v>1</v>
      </c>
      <c r="L79" s="183">
        <v>1</v>
      </c>
      <c r="M79" s="183">
        <f>D79+G79+J79</f>
        <v>3</v>
      </c>
      <c r="N79" s="183">
        <f t="shared" ref="N79:O80" si="3">E79+H79+K79</f>
        <v>4</v>
      </c>
      <c r="O79" s="183">
        <f t="shared" si="3"/>
        <v>4</v>
      </c>
    </row>
    <row r="80" spans="2:18">
      <c r="B80" s="202" t="s">
        <v>467</v>
      </c>
      <c r="C80" s="161" t="s">
        <v>461</v>
      </c>
      <c r="D80" s="183">
        <v>0</v>
      </c>
      <c r="E80" s="183">
        <v>0</v>
      </c>
      <c r="F80" s="183">
        <v>0</v>
      </c>
      <c r="G80" s="183">
        <v>7</v>
      </c>
      <c r="H80" s="183">
        <v>8</v>
      </c>
      <c r="I80" s="183">
        <v>7</v>
      </c>
      <c r="J80" s="183">
        <v>6</v>
      </c>
      <c r="K80" s="183">
        <v>5</v>
      </c>
      <c r="L80" s="183">
        <v>5</v>
      </c>
      <c r="M80" s="183">
        <f>D80+G80+J80</f>
        <v>13</v>
      </c>
      <c r="N80" s="183">
        <f t="shared" si="3"/>
        <v>13</v>
      </c>
      <c r="O80" s="183">
        <f t="shared" si="3"/>
        <v>12</v>
      </c>
    </row>
    <row r="81" spans="2:15">
      <c r="B81" s="200" t="s">
        <v>491</v>
      </c>
      <c r="C81" s="161" t="s">
        <v>461</v>
      </c>
      <c r="D81" s="201">
        <f t="shared" ref="D81" si="4">D82+D83</f>
        <v>0</v>
      </c>
      <c r="E81" s="201">
        <f t="shared" ref="E81:F81" si="5">E82+E83</f>
        <v>0</v>
      </c>
      <c r="F81" s="201">
        <f t="shared" si="5"/>
        <v>0</v>
      </c>
      <c r="G81" s="201">
        <v>65</v>
      </c>
      <c r="H81" s="201">
        <v>70</v>
      </c>
      <c r="I81" s="201">
        <v>75</v>
      </c>
      <c r="J81" s="201">
        <v>20</v>
      </c>
      <c r="K81" s="201">
        <v>20</v>
      </c>
      <c r="L81" s="201">
        <v>20</v>
      </c>
      <c r="M81" s="750">
        <f t="shared" ref="M81:O81" si="6">M82+M83</f>
        <v>85</v>
      </c>
      <c r="N81" s="750">
        <f t="shared" si="6"/>
        <v>90</v>
      </c>
      <c r="O81" s="750">
        <f t="shared" si="6"/>
        <v>95</v>
      </c>
    </row>
    <row r="82" spans="2:15">
      <c r="B82" s="202" t="s">
        <v>466</v>
      </c>
      <c r="C82" s="161" t="s">
        <v>461</v>
      </c>
      <c r="D82" s="183">
        <v>0</v>
      </c>
      <c r="E82" s="183">
        <v>0</v>
      </c>
      <c r="F82" s="183">
        <v>0</v>
      </c>
      <c r="G82" s="183">
        <v>38</v>
      </c>
      <c r="H82" s="183">
        <v>35</v>
      </c>
      <c r="I82" s="183">
        <v>32</v>
      </c>
      <c r="J82" s="183">
        <v>16</v>
      </c>
      <c r="K82" s="183">
        <v>16</v>
      </c>
      <c r="L82" s="183">
        <v>15</v>
      </c>
      <c r="M82" s="183">
        <f t="shared" ref="M82:M83" si="7">D82+G82+J82</f>
        <v>54</v>
      </c>
      <c r="N82" s="183">
        <f t="shared" ref="N82:N83" si="8">E82+H82+K82</f>
        <v>51</v>
      </c>
      <c r="O82" s="183">
        <f t="shared" ref="O82:O83" si="9">F82+I82+L82</f>
        <v>47</v>
      </c>
    </row>
    <row r="83" spans="2:15">
      <c r="B83" s="202" t="s">
        <v>467</v>
      </c>
      <c r="C83" s="161" t="s">
        <v>461</v>
      </c>
      <c r="D83" s="183">
        <v>0</v>
      </c>
      <c r="E83" s="183">
        <v>0</v>
      </c>
      <c r="F83" s="183">
        <v>0</v>
      </c>
      <c r="G83" s="183">
        <v>27</v>
      </c>
      <c r="H83" s="183">
        <v>35</v>
      </c>
      <c r="I83" s="183">
        <v>43</v>
      </c>
      <c r="J83" s="183">
        <v>4</v>
      </c>
      <c r="K83" s="183">
        <v>4</v>
      </c>
      <c r="L83" s="183">
        <v>5</v>
      </c>
      <c r="M83" s="183">
        <f t="shared" si="7"/>
        <v>31</v>
      </c>
      <c r="N83" s="183">
        <f t="shared" si="8"/>
        <v>39</v>
      </c>
      <c r="O83" s="183">
        <f t="shared" si="9"/>
        <v>48</v>
      </c>
    </row>
    <row r="84" spans="2:15">
      <c r="B84" s="200" t="s">
        <v>492</v>
      </c>
      <c r="C84" s="161" t="s">
        <v>461</v>
      </c>
      <c r="D84" s="201">
        <f t="shared" ref="D84" si="10">D85+D86</f>
        <v>65</v>
      </c>
      <c r="E84" s="201">
        <v>63</v>
      </c>
      <c r="F84" s="201">
        <v>62</v>
      </c>
      <c r="G84" s="201">
        <v>552</v>
      </c>
      <c r="H84" s="201">
        <v>609</v>
      </c>
      <c r="I84" s="201">
        <v>642</v>
      </c>
      <c r="J84" s="201">
        <v>55</v>
      </c>
      <c r="K84" s="201">
        <v>50</v>
      </c>
      <c r="L84" s="201">
        <v>63</v>
      </c>
      <c r="M84" s="750">
        <f t="shared" ref="M84:O84" si="11">M85+M86</f>
        <v>672</v>
      </c>
      <c r="N84" s="750">
        <f t="shared" si="11"/>
        <v>722</v>
      </c>
      <c r="O84" s="750">
        <f t="shared" si="11"/>
        <v>767</v>
      </c>
    </row>
    <row r="85" spans="2:15">
      <c r="B85" s="202" t="s">
        <v>466</v>
      </c>
      <c r="C85" s="161" t="s">
        <v>461</v>
      </c>
      <c r="D85" s="183">
        <v>41</v>
      </c>
      <c r="E85" s="183">
        <v>25</v>
      </c>
      <c r="F85" s="183">
        <v>18</v>
      </c>
      <c r="G85" s="183">
        <v>308</v>
      </c>
      <c r="H85" s="183">
        <v>327</v>
      </c>
      <c r="I85" s="183">
        <v>354</v>
      </c>
      <c r="J85" s="183">
        <v>34</v>
      </c>
      <c r="K85" s="183">
        <v>30</v>
      </c>
      <c r="L85" s="183">
        <v>43</v>
      </c>
      <c r="M85" s="183">
        <f t="shared" ref="M85:M86" si="12">D85+G85+J85</f>
        <v>383</v>
      </c>
      <c r="N85" s="183">
        <f t="shared" ref="N85:N86" si="13">E85+H85+K85</f>
        <v>382</v>
      </c>
      <c r="O85" s="183">
        <f t="shared" ref="O85:O86" si="14">F85+I85+L85</f>
        <v>415</v>
      </c>
    </row>
    <row r="86" spans="2:15">
      <c r="B86" s="202" t="s">
        <v>467</v>
      </c>
      <c r="C86" s="161" t="s">
        <v>461</v>
      </c>
      <c r="D86" s="183">
        <v>24</v>
      </c>
      <c r="E86" s="183">
        <v>38</v>
      </c>
      <c r="F86" s="183">
        <v>44</v>
      </c>
      <c r="G86" s="183">
        <v>244</v>
      </c>
      <c r="H86" s="183">
        <v>282</v>
      </c>
      <c r="I86" s="183">
        <v>288</v>
      </c>
      <c r="J86" s="183">
        <v>21</v>
      </c>
      <c r="K86" s="183">
        <v>20</v>
      </c>
      <c r="L86" s="183">
        <v>20</v>
      </c>
      <c r="M86" s="183">
        <f t="shared" si="12"/>
        <v>289</v>
      </c>
      <c r="N86" s="183">
        <f t="shared" si="13"/>
        <v>340</v>
      </c>
      <c r="O86" s="183">
        <f t="shared" si="14"/>
        <v>352</v>
      </c>
    </row>
    <row r="87" spans="2:15">
      <c r="B87" s="200" t="s">
        <v>493</v>
      </c>
      <c r="C87" s="161" t="s">
        <v>461</v>
      </c>
      <c r="D87" s="203">
        <v>3182</v>
      </c>
      <c r="E87" s="203">
        <v>2912</v>
      </c>
      <c r="F87" s="203">
        <v>2956</v>
      </c>
      <c r="G87" s="203">
        <v>3624</v>
      </c>
      <c r="H87" s="203">
        <v>3581</v>
      </c>
      <c r="I87" s="203">
        <v>3772</v>
      </c>
      <c r="J87" s="203">
        <v>407</v>
      </c>
      <c r="K87" s="203">
        <v>372</v>
      </c>
      <c r="L87" s="203">
        <v>404</v>
      </c>
      <c r="M87" s="750">
        <f t="shared" ref="M87:O87" si="15">M88+M89</f>
        <v>7213</v>
      </c>
      <c r="N87" s="750">
        <f t="shared" si="15"/>
        <v>6865</v>
      </c>
      <c r="O87" s="750">
        <f t="shared" si="15"/>
        <v>7132</v>
      </c>
    </row>
    <row r="88" spans="2:15">
      <c r="B88" s="202" t="s">
        <v>466</v>
      </c>
      <c r="C88" s="161" t="s">
        <v>461</v>
      </c>
      <c r="D88" s="204">
        <v>1872</v>
      </c>
      <c r="E88" s="204">
        <v>1769</v>
      </c>
      <c r="F88" s="204">
        <v>1782</v>
      </c>
      <c r="G88" s="204">
        <v>2604</v>
      </c>
      <c r="H88" s="204">
        <v>2621</v>
      </c>
      <c r="I88" s="204">
        <v>2675</v>
      </c>
      <c r="J88" s="204">
        <v>304</v>
      </c>
      <c r="K88" s="204">
        <v>275</v>
      </c>
      <c r="L88" s="204">
        <v>294</v>
      </c>
      <c r="M88" s="183">
        <f t="shared" ref="M88:M89" si="16">D88+G88+J88</f>
        <v>4780</v>
      </c>
      <c r="N88" s="183">
        <f t="shared" ref="N88:N89" si="17">E88+H88+K88</f>
        <v>4665</v>
      </c>
      <c r="O88" s="183">
        <f t="shared" ref="O88:O89" si="18">F88+I88+L88</f>
        <v>4751</v>
      </c>
    </row>
    <row r="89" spans="2:15">
      <c r="B89" s="202" t="s">
        <v>467</v>
      </c>
      <c r="C89" s="161" t="s">
        <v>461</v>
      </c>
      <c r="D89" s="204">
        <v>1310</v>
      </c>
      <c r="E89" s="204">
        <v>1143</v>
      </c>
      <c r="F89" s="204">
        <v>1174</v>
      </c>
      <c r="G89" s="204">
        <v>1020</v>
      </c>
      <c r="H89" s="204">
        <v>960</v>
      </c>
      <c r="I89" s="204">
        <v>1097</v>
      </c>
      <c r="J89" s="204">
        <v>103</v>
      </c>
      <c r="K89" s="204">
        <v>97</v>
      </c>
      <c r="L89" s="204">
        <v>110</v>
      </c>
      <c r="M89" s="183">
        <f t="shared" si="16"/>
        <v>2433</v>
      </c>
      <c r="N89" s="183">
        <f t="shared" si="17"/>
        <v>2200</v>
      </c>
      <c r="O89" s="183">
        <f t="shared" si="18"/>
        <v>2381</v>
      </c>
    </row>
    <row r="90" spans="2:15">
      <c r="B90" s="764" t="s">
        <v>488</v>
      </c>
      <c r="C90" s="156"/>
      <c r="E90" s="185"/>
      <c r="F90" s="185"/>
      <c r="G90" s="133"/>
    </row>
    <row r="91" spans="2:15">
      <c r="B91" s="178"/>
      <c r="C91" s="156"/>
      <c r="D91" s="184"/>
      <c r="E91" s="195"/>
      <c r="F91" s="195"/>
      <c r="G91" s="133"/>
    </row>
    <row r="92" spans="2:15">
      <c r="B92" s="178"/>
      <c r="C92" s="156"/>
      <c r="D92" s="184"/>
      <c r="E92" s="134"/>
      <c r="F92" s="134"/>
      <c r="G92" s="134"/>
      <c r="H92" s="134"/>
    </row>
    <row r="93" spans="2:15">
      <c r="B93" s="205" t="s">
        <v>494</v>
      </c>
      <c r="C93" s="145"/>
      <c r="D93" s="146"/>
      <c r="E93" s="146"/>
      <c r="F93" s="146"/>
      <c r="G93" s="196"/>
      <c r="H93" s="196"/>
      <c r="I93" s="196"/>
      <c r="J93" s="196"/>
      <c r="K93" s="196"/>
      <c r="L93" s="196"/>
      <c r="M93" s="197"/>
      <c r="N93" s="197"/>
      <c r="O93" s="197"/>
    </row>
    <row r="94" spans="2:15">
      <c r="B94" s="765"/>
      <c r="C94" s="885" t="s">
        <v>464</v>
      </c>
      <c r="D94" s="889" t="s">
        <v>475</v>
      </c>
      <c r="E94" s="890"/>
      <c r="F94" s="891"/>
      <c r="G94" s="889" t="s">
        <v>476</v>
      </c>
      <c r="H94" s="890"/>
      <c r="I94" s="891"/>
      <c r="J94" s="881" t="s">
        <v>477</v>
      </c>
      <c r="K94" s="882"/>
      <c r="L94" s="883"/>
      <c r="M94" s="881" t="s">
        <v>496</v>
      </c>
      <c r="N94" s="882"/>
      <c r="O94" s="883"/>
    </row>
    <row r="95" spans="2:15">
      <c r="B95" s="765"/>
      <c r="C95" s="885"/>
      <c r="D95" s="751" t="s">
        <v>43</v>
      </c>
      <c r="E95" s="752" t="s">
        <v>310</v>
      </c>
      <c r="F95" s="753" t="s">
        <v>365</v>
      </c>
      <c r="G95" s="751" t="s">
        <v>43</v>
      </c>
      <c r="H95" s="752" t="s">
        <v>310</v>
      </c>
      <c r="I95" s="753" t="s">
        <v>365</v>
      </c>
      <c r="J95" s="751" t="s">
        <v>43</v>
      </c>
      <c r="K95" s="752" t="s">
        <v>310</v>
      </c>
      <c r="L95" s="753" t="s">
        <v>365</v>
      </c>
      <c r="M95" s="751" t="s">
        <v>43</v>
      </c>
      <c r="N95" s="752" t="s">
        <v>310</v>
      </c>
      <c r="O95" s="753" t="s">
        <v>365</v>
      </c>
    </row>
    <row r="96" spans="2:15">
      <c r="B96" s="206" t="s">
        <v>495</v>
      </c>
      <c r="C96" s="207"/>
      <c r="D96" s="754"/>
      <c r="E96" s="754"/>
      <c r="F96" s="754"/>
      <c r="G96" s="754"/>
      <c r="H96" s="754"/>
      <c r="I96" s="209"/>
      <c r="J96" s="209"/>
      <c r="K96" s="209"/>
      <c r="L96" s="209"/>
      <c r="M96" s="209"/>
      <c r="N96" s="209"/>
      <c r="O96" s="209"/>
    </row>
    <row r="97" spans="2:15">
      <c r="B97" s="766" t="s">
        <v>466</v>
      </c>
      <c r="C97" s="208" t="s">
        <v>14</v>
      </c>
      <c r="D97" s="756" t="s">
        <v>54</v>
      </c>
      <c r="E97" s="756" t="s">
        <v>54</v>
      </c>
      <c r="F97" s="756" t="s">
        <v>54</v>
      </c>
      <c r="G97" s="760">
        <f>G79/G$78*100</f>
        <v>22.222222222222221</v>
      </c>
      <c r="H97" s="760">
        <f t="shared" ref="H97:O97" si="19">H79/H$78*100</f>
        <v>27.27272727272727</v>
      </c>
      <c r="I97" s="760">
        <f t="shared" si="19"/>
        <v>30</v>
      </c>
      <c r="J97" s="760">
        <f t="shared" si="19"/>
        <v>14.285714285714285</v>
      </c>
      <c r="K97" s="760">
        <f t="shared" si="19"/>
        <v>16.666666666666664</v>
      </c>
      <c r="L97" s="760">
        <f t="shared" si="19"/>
        <v>16.666666666666664</v>
      </c>
      <c r="M97" s="760">
        <f t="shared" si="19"/>
        <v>18.75</v>
      </c>
      <c r="N97" s="760">
        <f t="shared" si="19"/>
        <v>23.52941176470588</v>
      </c>
      <c r="O97" s="760">
        <f t="shared" si="19"/>
        <v>25</v>
      </c>
    </row>
    <row r="98" spans="2:15">
      <c r="B98" s="766" t="s">
        <v>467</v>
      </c>
      <c r="C98" s="208" t="s">
        <v>14</v>
      </c>
      <c r="D98" s="756" t="s">
        <v>54</v>
      </c>
      <c r="E98" s="756" t="s">
        <v>54</v>
      </c>
      <c r="F98" s="756" t="s">
        <v>54</v>
      </c>
      <c r="G98" s="760">
        <f t="shared" ref="G98:O98" si="20">G80/G$78*100</f>
        <v>77.777777777777786</v>
      </c>
      <c r="H98" s="760">
        <f t="shared" si="20"/>
        <v>72.727272727272734</v>
      </c>
      <c r="I98" s="760">
        <f t="shared" si="20"/>
        <v>70</v>
      </c>
      <c r="J98" s="760">
        <f t="shared" si="20"/>
        <v>85.714285714285708</v>
      </c>
      <c r="K98" s="760">
        <f t="shared" si="20"/>
        <v>83.333333333333343</v>
      </c>
      <c r="L98" s="760">
        <f t="shared" si="20"/>
        <v>83.333333333333343</v>
      </c>
      <c r="M98" s="760">
        <f t="shared" si="20"/>
        <v>81.25</v>
      </c>
      <c r="N98" s="760">
        <f t="shared" si="20"/>
        <v>76.470588235294116</v>
      </c>
      <c r="O98" s="760">
        <f t="shared" si="20"/>
        <v>75</v>
      </c>
    </row>
    <row r="99" spans="2:15">
      <c r="B99" s="206" t="s">
        <v>491</v>
      </c>
      <c r="C99" s="207"/>
      <c r="D99" s="757"/>
      <c r="E99" s="757"/>
      <c r="F99" s="757"/>
      <c r="G99" s="761"/>
      <c r="H99" s="761"/>
      <c r="I99" s="762"/>
      <c r="J99" s="762"/>
      <c r="K99" s="762"/>
      <c r="L99" s="762"/>
      <c r="M99" s="762"/>
      <c r="N99" s="762"/>
      <c r="O99" s="762"/>
    </row>
    <row r="100" spans="2:15">
      <c r="B100" s="766" t="s">
        <v>466</v>
      </c>
      <c r="C100" s="208" t="s">
        <v>14</v>
      </c>
      <c r="D100" s="756" t="s">
        <v>54</v>
      </c>
      <c r="E100" s="756" t="s">
        <v>54</v>
      </c>
      <c r="F100" s="756" t="s">
        <v>54</v>
      </c>
      <c r="G100" s="760">
        <f>G82/G$81*100</f>
        <v>58.461538461538467</v>
      </c>
      <c r="H100" s="760">
        <f t="shared" ref="H100:O100" si="21">H82/H$81*100</f>
        <v>50</v>
      </c>
      <c r="I100" s="760">
        <f t="shared" si="21"/>
        <v>42.666666666666671</v>
      </c>
      <c r="J100" s="760">
        <f t="shared" si="21"/>
        <v>80</v>
      </c>
      <c r="K100" s="760">
        <f t="shared" si="21"/>
        <v>80</v>
      </c>
      <c r="L100" s="760">
        <f t="shared" si="21"/>
        <v>75</v>
      </c>
      <c r="M100" s="760">
        <f t="shared" si="21"/>
        <v>63.529411764705877</v>
      </c>
      <c r="N100" s="760">
        <f t="shared" si="21"/>
        <v>56.666666666666664</v>
      </c>
      <c r="O100" s="760">
        <f t="shared" si="21"/>
        <v>49.473684210526315</v>
      </c>
    </row>
    <row r="101" spans="2:15">
      <c r="B101" s="766" t="s">
        <v>467</v>
      </c>
      <c r="C101" s="208" t="s">
        <v>14</v>
      </c>
      <c r="D101" s="756" t="s">
        <v>54</v>
      </c>
      <c r="E101" s="756" t="s">
        <v>54</v>
      </c>
      <c r="F101" s="756" t="s">
        <v>54</v>
      </c>
      <c r="G101" s="760">
        <f t="shared" ref="G101:O101" si="22">G83/G$81*100</f>
        <v>41.53846153846154</v>
      </c>
      <c r="H101" s="760">
        <f t="shared" si="22"/>
        <v>50</v>
      </c>
      <c r="I101" s="760">
        <f t="shared" si="22"/>
        <v>57.333333333333336</v>
      </c>
      <c r="J101" s="760">
        <f t="shared" si="22"/>
        <v>20</v>
      </c>
      <c r="K101" s="760">
        <f t="shared" si="22"/>
        <v>20</v>
      </c>
      <c r="L101" s="760">
        <f t="shared" si="22"/>
        <v>25</v>
      </c>
      <c r="M101" s="760">
        <f t="shared" si="22"/>
        <v>36.470588235294116</v>
      </c>
      <c r="N101" s="760">
        <f t="shared" si="22"/>
        <v>43.333333333333336</v>
      </c>
      <c r="O101" s="760">
        <f t="shared" si="22"/>
        <v>50.526315789473685</v>
      </c>
    </row>
    <row r="102" spans="2:15">
      <c r="B102" s="206" t="s">
        <v>492</v>
      </c>
      <c r="C102" s="207"/>
      <c r="D102" s="759"/>
      <c r="E102" s="759"/>
      <c r="F102" s="759"/>
      <c r="G102" s="759"/>
      <c r="H102" s="759"/>
      <c r="I102" s="758"/>
      <c r="J102" s="758"/>
      <c r="K102" s="758"/>
      <c r="L102" s="758"/>
      <c r="M102" s="758"/>
      <c r="N102" s="758"/>
      <c r="O102" s="758"/>
    </row>
    <row r="103" spans="2:15">
      <c r="B103" s="766" t="s">
        <v>466</v>
      </c>
      <c r="C103" s="208" t="s">
        <v>14</v>
      </c>
      <c r="D103" s="763">
        <f>D85/D$84*100</f>
        <v>63.076923076923073</v>
      </c>
      <c r="E103" s="763">
        <f t="shared" ref="E103:O103" si="23">E85/E$84*100</f>
        <v>39.682539682539684</v>
      </c>
      <c r="F103" s="763">
        <f t="shared" si="23"/>
        <v>29.032258064516132</v>
      </c>
      <c r="G103" s="763">
        <f t="shared" si="23"/>
        <v>55.797101449275367</v>
      </c>
      <c r="H103" s="763">
        <f t="shared" si="23"/>
        <v>53.694581280788178</v>
      </c>
      <c r="I103" s="763">
        <f t="shared" si="23"/>
        <v>55.140186915887845</v>
      </c>
      <c r="J103" s="763">
        <f t="shared" si="23"/>
        <v>61.818181818181813</v>
      </c>
      <c r="K103" s="763">
        <f t="shared" si="23"/>
        <v>60</v>
      </c>
      <c r="L103" s="763">
        <f t="shared" si="23"/>
        <v>68.253968253968253</v>
      </c>
      <c r="M103" s="763">
        <f t="shared" si="23"/>
        <v>56.994047619047613</v>
      </c>
      <c r="N103" s="763">
        <f t="shared" si="23"/>
        <v>52.908587257617732</v>
      </c>
      <c r="O103" s="763">
        <f t="shared" si="23"/>
        <v>54.10691003911343</v>
      </c>
    </row>
    <row r="104" spans="2:15">
      <c r="B104" s="766" t="s">
        <v>467</v>
      </c>
      <c r="C104" s="208" t="s">
        <v>14</v>
      </c>
      <c r="D104" s="763">
        <f t="shared" ref="D104:O104" si="24">D86/D$84*100</f>
        <v>36.923076923076927</v>
      </c>
      <c r="E104" s="763">
        <f t="shared" si="24"/>
        <v>60.317460317460316</v>
      </c>
      <c r="F104" s="763">
        <f t="shared" si="24"/>
        <v>70.967741935483872</v>
      </c>
      <c r="G104" s="763">
        <f t="shared" si="24"/>
        <v>44.20289855072464</v>
      </c>
      <c r="H104" s="763">
        <f t="shared" si="24"/>
        <v>46.305418719211822</v>
      </c>
      <c r="I104" s="763">
        <f t="shared" si="24"/>
        <v>44.859813084112147</v>
      </c>
      <c r="J104" s="763">
        <f t="shared" si="24"/>
        <v>38.181818181818187</v>
      </c>
      <c r="K104" s="763">
        <f t="shared" si="24"/>
        <v>40</v>
      </c>
      <c r="L104" s="763">
        <f t="shared" si="24"/>
        <v>31.746031746031743</v>
      </c>
      <c r="M104" s="763">
        <f t="shared" si="24"/>
        <v>43.005952380952387</v>
      </c>
      <c r="N104" s="763">
        <f t="shared" si="24"/>
        <v>47.091412742382275</v>
      </c>
      <c r="O104" s="763">
        <f t="shared" si="24"/>
        <v>45.89308996088657</v>
      </c>
    </row>
    <row r="105" spans="2:15">
      <c r="B105" s="206" t="s">
        <v>493</v>
      </c>
      <c r="C105" s="207"/>
      <c r="D105" s="758"/>
      <c r="E105" s="758"/>
      <c r="F105" s="758"/>
      <c r="G105" s="758"/>
      <c r="H105" s="758"/>
      <c r="I105" s="758"/>
      <c r="J105" s="758"/>
      <c r="K105" s="758"/>
      <c r="L105" s="758"/>
      <c r="M105" s="758"/>
      <c r="N105" s="758"/>
      <c r="O105" s="758"/>
    </row>
    <row r="106" spans="2:15">
      <c r="B106" s="766" t="s">
        <v>466</v>
      </c>
      <c r="C106" s="208" t="s">
        <v>14</v>
      </c>
      <c r="D106" s="763">
        <f>D88/D$87*100</f>
        <v>58.830923947203019</v>
      </c>
      <c r="E106" s="763">
        <f t="shared" ref="E106:O106" si="25">E88/E$87*100</f>
        <v>60.748626373626365</v>
      </c>
      <c r="F106" s="763">
        <f t="shared" si="25"/>
        <v>60.284167794316645</v>
      </c>
      <c r="G106" s="763">
        <f t="shared" si="25"/>
        <v>71.854304635761594</v>
      </c>
      <c r="H106" s="763">
        <f t="shared" si="25"/>
        <v>73.191845853113662</v>
      </c>
      <c r="I106" s="763">
        <f t="shared" si="25"/>
        <v>70.91728525980912</v>
      </c>
      <c r="J106" s="763">
        <f t="shared" si="25"/>
        <v>74.692874692874682</v>
      </c>
      <c r="K106" s="763">
        <f t="shared" si="25"/>
        <v>73.924731182795696</v>
      </c>
      <c r="L106" s="763">
        <f t="shared" si="25"/>
        <v>72.772277227722768</v>
      </c>
      <c r="M106" s="763">
        <f t="shared" si="25"/>
        <v>66.269236101483429</v>
      </c>
      <c r="N106" s="763">
        <f t="shared" si="25"/>
        <v>67.953386744355427</v>
      </c>
      <c r="O106" s="763">
        <f t="shared" si="25"/>
        <v>66.615255187885595</v>
      </c>
    </row>
    <row r="107" spans="2:15">
      <c r="B107" s="766" t="s">
        <v>467</v>
      </c>
      <c r="C107" s="208" t="s">
        <v>14</v>
      </c>
      <c r="D107" s="763">
        <f t="shared" ref="D107:O107" si="26">D89/D$87*100</f>
        <v>41.169076052796981</v>
      </c>
      <c r="E107" s="763">
        <f t="shared" si="26"/>
        <v>39.251373626373628</v>
      </c>
      <c r="F107" s="763">
        <f t="shared" si="26"/>
        <v>39.715832205683355</v>
      </c>
      <c r="G107" s="763">
        <f t="shared" si="26"/>
        <v>28.14569536423841</v>
      </c>
      <c r="H107" s="763">
        <f t="shared" si="26"/>
        <v>26.808154146886341</v>
      </c>
      <c r="I107" s="763">
        <f t="shared" si="26"/>
        <v>29.08271474019088</v>
      </c>
      <c r="J107" s="763">
        <f t="shared" si="26"/>
        <v>25.307125307125304</v>
      </c>
      <c r="K107" s="763">
        <f t="shared" si="26"/>
        <v>26.0752688172043</v>
      </c>
      <c r="L107" s="763">
        <f t="shared" si="26"/>
        <v>27.227722772277229</v>
      </c>
      <c r="M107" s="763">
        <f t="shared" si="26"/>
        <v>33.730763898516571</v>
      </c>
      <c r="N107" s="763">
        <f t="shared" si="26"/>
        <v>32.046613255644573</v>
      </c>
      <c r="O107" s="763">
        <f t="shared" si="26"/>
        <v>33.384744812114413</v>
      </c>
    </row>
    <row r="108" spans="2:15">
      <c r="B108" s="178"/>
      <c r="C108" s="156"/>
      <c r="D108" s="184"/>
      <c r="E108" s="185"/>
      <c r="F108" s="185"/>
      <c r="G108" s="133"/>
    </row>
    <row r="109" spans="2:15">
      <c r="C109" s="156"/>
      <c r="D109" s="184"/>
      <c r="E109" s="185"/>
      <c r="F109" s="185"/>
      <c r="G109" s="133"/>
    </row>
    <row r="110" spans="2:15">
      <c r="B110" s="205" t="s">
        <v>497</v>
      </c>
      <c r="C110" s="145"/>
      <c r="D110" s="146"/>
      <c r="E110" s="146"/>
      <c r="F110" s="196"/>
      <c r="G110" s="196"/>
      <c r="H110" s="134"/>
    </row>
    <row r="111" spans="2:15">
      <c r="B111" s="148"/>
      <c r="C111" s="149" t="s">
        <v>464</v>
      </c>
      <c r="D111" s="150" t="s">
        <v>475</v>
      </c>
      <c r="E111" s="198" t="s">
        <v>476</v>
      </c>
      <c r="F111" s="198" t="s">
        <v>477</v>
      </c>
      <c r="G111" s="199" t="s">
        <v>496</v>
      </c>
      <c r="H111" s="134"/>
    </row>
    <row r="112" spans="2:15">
      <c r="B112" s="210" t="s">
        <v>496</v>
      </c>
      <c r="C112" s="211" t="s">
        <v>14</v>
      </c>
      <c r="D112" s="620">
        <v>45.300000000000004</v>
      </c>
      <c r="E112" s="621">
        <v>25.3</v>
      </c>
      <c r="F112" s="621">
        <v>15.5</v>
      </c>
      <c r="G112" s="621">
        <v>32.1</v>
      </c>
      <c r="H112" s="134"/>
    </row>
    <row r="113" spans="2:8">
      <c r="B113" s="212" t="s">
        <v>466</v>
      </c>
      <c r="C113" s="208" t="s">
        <v>14</v>
      </c>
      <c r="D113" s="622">
        <v>48.5</v>
      </c>
      <c r="E113" s="623">
        <v>24.3</v>
      </c>
      <c r="F113" s="623">
        <v>13.600000000000001</v>
      </c>
      <c r="G113" s="623">
        <v>34.4</v>
      </c>
      <c r="H113" s="134"/>
    </row>
    <row r="114" spans="2:8">
      <c r="B114" s="164" t="s">
        <v>467</v>
      </c>
      <c r="C114" s="208" t="s">
        <v>14</v>
      </c>
      <c r="D114" s="624">
        <v>43.2</v>
      </c>
      <c r="E114" s="623">
        <v>25.7</v>
      </c>
      <c r="F114" s="623">
        <v>16.2</v>
      </c>
      <c r="G114" s="623">
        <v>30.9</v>
      </c>
      <c r="H114" s="134"/>
    </row>
    <row r="115" spans="2:8">
      <c r="B115" s="210" t="s">
        <v>465</v>
      </c>
      <c r="C115" s="211" t="s">
        <v>14</v>
      </c>
      <c r="D115" s="620">
        <v>45</v>
      </c>
      <c r="E115" s="621">
        <v>11.17</v>
      </c>
      <c r="F115" s="621">
        <v>11.700000000000001</v>
      </c>
      <c r="G115" s="621">
        <v>28.7</v>
      </c>
      <c r="H115" s="134"/>
    </row>
    <row r="116" spans="2:8">
      <c r="B116" s="212" t="s">
        <v>466</v>
      </c>
      <c r="C116" s="208" t="s">
        <v>14</v>
      </c>
      <c r="D116" s="622">
        <v>45</v>
      </c>
      <c r="E116" s="623">
        <v>12.2</v>
      </c>
      <c r="F116" s="623">
        <v>12.2</v>
      </c>
      <c r="G116" s="623">
        <v>30.599999999999998</v>
      </c>
      <c r="H116" s="134"/>
    </row>
    <row r="117" spans="2:8">
      <c r="B117" s="164" t="s">
        <v>467</v>
      </c>
      <c r="C117" s="208" t="s">
        <v>14</v>
      </c>
      <c r="D117" s="624">
        <v>45</v>
      </c>
      <c r="E117" s="623">
        <v>11.4</v>
      </c>
      <c r="F117" s="623">
        <v>11.4</v>
      </c>
      <c r="G117" s="623">
        <v>27.200000000000003</v>
      </c>
      <c r="H117" s="134"/>
    </row>
    <row r="118" spans="2:8">
      <c r="B118" s="213" t="s">
        <v>468</v>
      </c>
      <c r="C118" s="214" t="s">
        <v>14</v>
      </c>
      <c r="D118" s="625">
        <v>45.6</v>
      </c>
      <c r="E118" s="621">
        <v>34.1</v>
      </c>
      <c r="F118" s="621">
        <v>26</v>
      </c>
      <c r="G118" s="621">
        <v>38.299999999999997</v>
      </c>
      <c r="H118" s="134"/>
    </row>
    <row r="119" spans="2:8">
      <c r="B119" s="212" t="s">
        <v>466</v>
      </c>
      <c r="C119" s="208" t="s">
        <v>14</v>
      </c>
      <c r="D119" s="624">
        <v>50</v>
      </c>
      <c r="E119" s="623">
        <v>35.699999999999996</v>
      </c>
      <c r="F119" s="623">
        <v>11.3</v>
      </c>
      <c r="G119" s="623">
        <v>42.4</v>
      </c>
      <c r="H119" s="134"/>
    </row>
    <row r="120" spans="2:8">
      <c r="B120" s="164" t="s">
        <v>467</v>
      </c>
      <c r="C120" s="208" t="s">
        <v>14</v>
      </c>
      <c r="D120" s="624">
        <v>43.5</v>
      </c>
      <c r="E120" s="623">
        <v>33.700000000000003</v>
      </c>
      <c r="F120" s="623">
        <v>28.000000000000004</v>
      </c>
      <c r="G120" s="623">
        <v>36.799999999999997</v>
      </c>
      <c r="H120" s="134"/>
    </row>
    <row r="121" spans="2:8">
      <c r="B121" s="215" t="s">
        <v>469</v>
      </c>
      <c r="C121" s="208" t="s">
        <v>14</v>
      </c>
      <c r="D121" s="626">
        <v>58.699999999999996</v>
      </c>
      <c r="E121" s="621">
        <v>28.000000000000004</v>
      </c>
      <c r="F121" s="621">
        <v>32.9</v>
      </c>
      <c r="G121" s="621">
        <v>40.400000000000006</v>
      </c>
      <c r="H121" s="134"/>
    </row>
    <row r="122" spans="2:8">
      <c r="B122" s="212" t="s">
        <v>466</v>
      </c>
      <c r="C122" s="208" t="s">
        <v>14</v>
      </c>
      <c r="D122" s="624">
        <v>78.900000000000006</v>
      </c>
      <c r="E122" s="623">
        <v>22</v>
      </c>
      <c r="F122" s="623">
        <v>21.8</v>
      </c>
      <c r="G122" s="623">
        <v>47.199999999999996</v>
      </c>
      <c r="H122" s="134"/>
    </row>
    <row r="123" spans="2:8">
      <c r="B123" s="164" t="s">
        <v>467</v>
      </c>
      <c r="C123" s="214" t="s">
        <v>14</v>
      </c>
      <c r="D123" s="627">
        <v>52.300000000000004</v>
      </c>
      <c r="E123" s="623">
        <v>29.5</v>
      </c>
      <c r="F123" s="623">
        <v>35.199999999999996</v>
      </c>
      <c r="G123" s="623">
        <v>38.6</v>
      </c>
      <c r="H123" s="134"/>
    </row>
    <row r="124" spans="2:8">
      <c r="B124" s="215" t="s">
        <v>470</v>
      </c>
      <c r="C124" s="208" t="s">
        <v>14</v>
      </c>
      <c r="D124" s="626">
        <v>49.7</v>
      </c>
      <c r="E124" s="621">
        <v>31.3</v>
      </c>
      <c r="F124" s="621">
        <v>10.6</v>
      </c>
      <c r="G124" s="621">
        <v>36.4</v>
      </c>
      <c r="H124" s="134"/>
    </row>
    <row r="125" spans="2:8">
      <c r="B125" s="212" t="s">
        <v>466</v>
      </c>
      <c r="C125" s="208" t="s">
        <v>14</v>
      </c>
      <c r="D125" s="624">
        <v>61.3</v>
      </c>
      <c r="E125" s="623">
        <v>31.4</v>
      </c>
      <c r="F125" s="623">
        <v>15</v>
      </c>
      <c r="G125" s="623">
        <v>44.6</v>
      </c>
      <c r="H125" s="134"/>
    </row>
    <row r="126" spans="2:8">
      <c r="B126" s="164" t="s">
        <v>467</v>
      </c>
      <c r="C126" s="208" t="s">
        <v>14</v>
      </c>
      <c r="D126" s="624">
        <v>45.300000000000004</v>
      </c>
      <c r="E126" s="623">
        <v>31.2</v>
      </c>
      <c r="F126" s="623">
        <v>10.100000000000001</v>
      </c>
      <c r="G126" s="623">
        <v>34.1</v>
      </c>
      <c r="H126" s="134"/>
    </row>
    <row r="127" spans="2:8">
      <c r="B127" s="215" t="s">
        <v>471</v>
      </c>
      <c r="C127" s="208" t="s">
        <v>14</v>
      </c>
      <c r="D127" s="626">
        <v>37.200000000000003</v>
      </c>
      <c r="E127" s="621">
        <v>26.200000000000003</v>
      </c>
      <c r="F127" s="621">
        <v>15.4</v>
      </c>
      <c r="G127" s="621">
        <v>29.299999999999997</v>
      </c>
      <c r="H127" s="134"/>
    </row>
    <row r="128" spans="2:8">
      <c r="B128" s="212" t="s">
        <v>466</v>
      </c>
      <c r="C128" s="214" t="s">
        <v>14</v>
      </c>
      <c r="D128" s="624">
        <v>64.7</v>
      </c>
      <c r="E128" s="623">
        <v>29.4</v>
      </c>
      <c r="F128" s="623">
        <v>30.8</v>
      </c>
      <c r="G128" s="623">
        <v>45.2</v>
      </c>
      <c r="H128" s="134"/>
    </row>
    <row r="129" spans="2:8">
      <c r="B129" s="164" t="s">
        <v>467</v>
      </c>
      <c r="C129" s="208" t="s">
        <v>14</v>
      </c>
      <c r="D129" s="624">
        <v>29.4</v>
      </c>
      <c r="E129" s="623">
        <v>25.6</v>
      </c>
      <c r="F129" s="623">
        <v>13.700000000000001</v>
      </c>
      <c r="G129" s="623">
        <v>26.1</v>
      </c>
      <c r="H129" s="134"/>
    </row>
    <row r="130" spans="2:8">
      <c r="B130" s="216" t="s">
        <v>472</v>
      </c>
      <c r="C130" s="208" t="s">
        <v>14</v>
      </c>
      <c r="D130" s="626">
        <v>36.9</v>
      </c>
      <c r="E130" s="621">
        <v>29.799999999999997</v>
      </c>
      <c r="F130" s="621">
        <v>15.299999999999999</v>
      </c>
      <c r="G130" s="621">
        <v>31.2</v>
      </c>
      <c r="H130" s="134"/>
    </row>
    <row r="131" spans="2:8">
      <c r="B131" s="212" t="s">
        <v>466</v>
      </c>
      <c r="C131" s="214" t="s">
        <v>14</v>
      </c>
      <c r="D131" s="624">
        <v>34.300000000000004</v>
      </c>
      <c r="E131" s="623">
        <v>20.399999999999999</v>
      </c>
      <c r="F131" s="623">
        <v>34.300000000000004</v>
      </c>
      <c r="G131" s="623">
        <v>28.299999999999997</v>
      </c>
      <c r="H131" s="134"/>
    </row>
    <row r="132" spans="2:8">
      <c r="B132" s="164" t="s">
        <v>467</v>
      </c>
      <c r="C132" s="208" t="s">
        <v>14</v>
      </c>
      <c r="D132" s="624">
        <v>37.799999999999997</v>
      </c>
      <c r="E132" s="623">
        <v>31.4</v>
      </c>
      <c r="F132" s="623">
        <v>12.9</v>
      </c>
      <c r="G132" s="623">
        <v>31.900000000000002</v>
      </c>
      <c r="H132" s="134"/>
    </row>
    <row r="133" spans="2:8">
      <c r="B133" s="492"/>
      <c r="C133" s="495"/>
      <c r="D133" s="496"/>
      <c r="E133" s="497"/>
      <c r="F133" s="497"/>
      <c r="G133" s="497"/>
      <c r="H133" s="134"/>
    </row>
    <row r="134" spans="2:8">
      <c r="C134" s="156"/>
      <c r="G134" s="133"/>
      <c r="H134" s="134"/>
    </row>
    <row r="135" spans="2:8">
      <c r="B135" s="205" t="s">
        <v>498</v>
      </c>
      <c r="C135" s="145"/>
      <c r="D135" s="146"/>
      <c r="E135" s="146"/>
      <c r="F135" s="196"/>
      <c r="G135" s="196"/>
      <c r="H135" s="134"/>
    </row>
    <row r="136" spans="2:8">
      <c r="B136" s="148"/>
      <c r="C136" s="149" t="s">
        <v>464</v>
      </c>
      <c r="D136" s="150" t="s">
        <v>475</v>
      </c>
      <c r="E136" s="198" t="s">
        <v>476</v>
      </c>
      <c r="F136" s="198" t="s">
        <v>477</v>
      </c>
      <c r="G136" s="199" t="s">
        <v>496</v>
      </c>
      <c r="H136" s="134"/>
    </row>
    <row r="137" spans="2:8">
      <c r="B137" s="210" t="s">
        <v>496</v>
      </c>
      <c r="C137" s="211" t="s">
        <v>14</v>
      </c>
      <c r="D137" s="710">
        <v>38.933050697756599</v>
      </c>
      <c r="E137" s="711">
        <v>23.037466547725199</v>
      </c>
      <c r="F137" s="711">
        <v>15.4515050167224</v>
      </c>
      <c r="G137" s="718">
        <v>28.312392004607801</v>
      </c>
      <c r="H137" s="134"/>
    </row>
    <row r="138" spans="2:8">
      <c r="B138" s="212" t="s">
        <v>466</v>
      </c>
      <c r="C138" s="208" t="s">
        <v>14</v>
      </c>
      <c r="D138" s="712">
        <v>42.879019908116398</v>
      </c>
      <c r="E138" s="713">
        <v>20.530973451327402</v>
      </c>
      <c r="F138" s="713">
        <v>12.5</v>
      </c>
      <c r="G138" s="713">
        <v>29.614491407338601</v>
      </c>
      <c r="H138" s="499"/>
    </row>
    <row r="139" spans="2:8">
      <c r="B139" s="164" t="s">
        <v>467</v>
      </c>
      <c r="C139" s="208" t="s">
        <v>14</v>
      </c>
      <c r="D139" s="714">
        <v>36.261294623018799</v>
      </c>
      <c r="E139" s="713">
        <v>24.1901351131369</v>
      </c>
      <c r="F139" s="713">
        <v>16.559337626494901</v>
      </c>
      <c r="G139" s="713">
        <v>27.6281748808149</v>
      </c>
      <c r="H139" s="499"/>
    </row>
    <row r="140" spans="2:8">
      <c r="B140" s="210" t="s">
        <v>465</v>
      </c>
      <c r="C140" s="211" t="s">
        <v>14</v>
      </c>
      <c r="D140" s="710">
        <v>31.449740130487701</v>
      </c>
      <c r="E140" s="711">
        <v>15.2847672925416</v>
      </c>
      <c r="F140" s="711">
        <v>11.5904700579524</v>
      </c>
      <c r="G140" s="711">
        <v>20.901909809019099</v>
      </c>
      <c r="H140" s="537"/>
    </row>
    <row r="141" spans="2:8">
      <c r="B141" s="212" t="s">
        <v>466</v>
      </c>
      <c r="C141" s="208" t="s">
        <v>14</v>
      </c>
      <c r="D141" s="712">
        <v>36.516543100586503</v>
      </c>
      <c r="E141" s="713">
        <v>15.5445544554455</v>
      </c>
      <c r="F141" s="713">
        <v>11.872146118721499</v>
      </c>
      <c r="G141" s="713">
        <v>23.763962440478799</v>
      </c>
      <c r="H141" s="499"/>
    </row>
    <row r="142" spans="2:8">
      <c r="B142" s="164" t="s">
        <v>467</v>
      </c>
      <c r="C142" s="208" t="s">
        <v>14</v>
      </c>
      <c r="D142" s="714">
        <v>26.389656315614999</v>
      </c>
      <c r="E142" s="713">
        <v>15.096148086024099</v>
      </c>
      <c r="F142" s="713">
        <v>11.3839285714286</v>
      </c>
      <c r="G142" s="713">
        <v>18.5661364131619</v>
      </c>
      <c r="H142" s="499"/>
    </row>
    <row r="143" spans="2:8">
      <c r="B143" s="213" t="s">
        <v>468</v>
      </c>
      <c r="C143" s="214" t="s">
        <v>14</v>
      </c>
      <c r="D143" s="715">
        <v>53.127196064652097</v>
      </c>
      <c r="E143" s="711">
        <v>33.079847908745201</v>
      </c>
      <c r="F143" s="711">
        <v>18.292682926829301</v>
      </c>
      <c r="G143" s="711">
        <v>39.959181481282599</v>
      </c>
      <c r="H143" s="537"/>
    </row>
    <row r="144" spans="2:8">
      <c r="B144" s="212" t="s">
        <v>466</v>
      </c>
      <c r="C144" s="208" t="s">
        <v>14</v>
      </c>
      <c r="D144" s="714">
        <v>56.198347107438003</v>
      </c>
      <c r="E144" s="713">
        <v>34.835355285961903</v>
      </c>
      <c r="F144" s="713"/>
      <c r="G144" s="713">
        <v>44.918494666934997</v>
      </c>
      <c r="H144" s="499"/>
    </row>
    <row r="145" spans="2:8">
      <c r="B145" s="164" t="s">
        <v>467</v>
      </c>
      <c r="C145" s="208" t="s">
        <v>14</v>
      </c>
      <c r="D145" s="714">
        <v>51.421075644949703</v>
      </c>
      <c r="E145" s="713">
        <v>32.586458840720901</v>
      </c>
      <c r="F145" s="713">
        <v>20.8333333333333</v>
      </c>
      <c r="G145" s="713">
        <v>38.153846153846203</v>
      </c>
      <c r="H145" s="499"/>
    </row>
    <row r="146" spans="2:8">
      <c r="B146" s="215" t="s">
        <v>469</v>
      </c>
      <c r="C146" s="208" t="s">
        <v>14</v>
      </c>
      <c r="D146" s="716">
        <v>44.6469248291572</v>
      </c>
      <c r="E146" s="711">
        <v>27.1267102914932</v>
      </c>
      <c r="F146" s="711">
        <v>24.705882352941199</v>
      </c>
      <c r="G146" s="711">
        <v>33.7926902336729</v>
      </c>
      <c r="H146" s="537"/>
    </row>
    <row r="147" spans="2:8">
      <c r="B147" s="212" t="s">
        <v>466</v>
      </c>
      <c r="C147" s="208" t="s">
        <v>14</v>
      </c>
      <c r="D147" s="714">
        <v>56.1151079136691</v>
      </c>
      <c r="E147" s="713">
        <v>30.476190476190499</v>
      </c>
      <c r="F147" s="713">
        <v>48.979591836734699</v>
      </c>
      <c r="G147" s="713">
        <v>42.990654205607498</v>
      </c>
      <c r="H147" s="499"/>
    </row>
    <row r="148" spans="2:8">
      <c r="B148" s="164" t="s">
        <v>467</v>
      </c>
      <c r="C148" s="214" t="s">
        <v>14</v>
      </c>
      <c r="D148" s="717">
        <v>41.578440808469701</v>
      </c>
      <c r="E148" s="713">
        <v>26.354319180087799</v>
      </c>
      <c r="F148" s="713">
        <v>20.618556701030901</v>
      </c>
      <c r="G148" s="713">
        <v>31.6023738872404</v>
      </c>
      <c r="H148" s="499"/>
    </row>
    <row r="149" spans="2:8">
      <c r="B149" s="215" t="s">
        <v>470</v>
      </c>
      <c r="C149" s="208" t="s">
        <v>14</v>
      </c>
      <c r="D149" s="716">
        <v>49.879324215607397</v>
      </c>
      <c r="E149" s="711">
        <v>32.949345115985501</v>
      </c>
      <c r="F149" s="711">
        <v>24.938875305623501</v>
      </c>
      <c r="G149" s="711">
        <v>38.147739801543601</v>
      </c>
      <c r="H149" s="537"/>
    </row>
    <row r="150" spans="2:8">
      <c r="B150" s="212" t="s">
        <v>466</v>
      </c>
      <c r="C150" s="208" t="s">
        <v>14</v>
      </c>
      <c r="D150" s="714">
        <v>62.195121951219498</v>
      </c>
      <c r="E150" s="713">
        <v>31.181102362204701</v>
      </c>
      <c r="F150" s="713">
        <v>36.923076923076898</v>
      </c>
      <c r="G150" s="713">
        <v>44.501940491591199</v>
      </c>
      <c r="H150" s="499"/>
    </row>
    <row r="151" spans="2:8">
      <c r="B151" s="164" t="s">
        <v>467</v>
      </c>
      <c r="C151" s="208" t="s">
        <v>14</v>
      </c>
      <c r="D151" s="714">
        <v>45.464480874316898</v>
      </c>
      <c r="E151" s="713">
        <v>33.392539964476001</v>
      </c>
      <c r="F151" s="713">
        <v>23.904382470119501</v>
      </c>
      <c r="G151" s="713">
        <v>36.427320490367798</v>
      </c>
      <c r="H151" s="499"/>
    </row>
    <row r="152" spans="2:8">
      <c r="B152" s="215" t="s">
        <v>471</v>
      </c>
      <c r="C152" s="208" t="s">
        <v>14</v>
      </c>
      <c r="D152" s="716">
        <v>31.698113207547198</v>
      </c>
      <c r="E152" s="711">
        <v>26.9513008672448</v>
      </c>
      <c r="F152" s="711">
        <v>12.244897959183699</v>
      </c>
      <c r="G152" s="711">
        <v>27.715149848776498</v>
      </c>
      <c r="H152" s="537"/>
    </row>
    <row r="153" spans="2:8">
      <c r="B153" s="212" t="s">
        <v>466</v>
      </c>
      <c r="C153" s="214" t="s">
        <v>14</v>
      </c>
      <c r="D153" s="714">
        <v>38.247011952191201</v>
      </c>
      <c r="E153" s="713">
        <v>28.9156626506024</v>
      </c>
      <c r="F153" s="713"/>
      <c r="G153" s="713">
        <v>31.630971993410199</v>
      </c>
      <c r="H153" s="499"/>
    </row>
    <row r="154" spans="2:8">
      <c r="B154" s="164" t="s">
        <v>467</v>
      </c>
      <c r="C154" s="208" t="s">
        <v>14</v>
      </c>
      <c r="D154" s="714">
        <v>29.952203929899099</v>
      </c>
      <c r="E154" s="713">
        <v>26.611009653013301</v>
      </c>
      <c r="F154" s="713">
        <v>13.953488372093</v>
      </c>
      <c r="G154" s="713">
        <v>26.930693069306901</v>
      </c>
      <c r="H154" s="499"/>
    </row>
    <row r="155" spans="2:8">
      <c r="B155" s="216" t="s">
        <v>472</v>
      </c>
      <c r="C155" s="208" t="s">
        <v>14</v>
      </c>
      <c r="D155" s="716">
        <v>41.379310344827601</v>
      </c>
      <c r="E155" s="711">
        <v>38.571428571428598</v>
      </c>
      <c r="F155" s="711">
        <v>14.117647058823501</v>
      </c>
      <c r="G155" s="711">
        <v>37.314254265272403</v>
      </c>
      <c r="H155" s="537"/>
    </row>
    <row r="156" spans="2:8">
      <c r="B156" s="212" t="s">
        <v>466</v>
      </c>
      <c r="C156" s="214" t="s">
        <v>14</v>
      </c>
      <c r="D156" s="714">
        <v>51.752021563342304</v>
      </c>
      <c r="E156" s="713">
        <v>39.560439560439598</v>
      </c>
      <c r="F156" s="713"/>
      <c r="G156" s="713">
        <v>44.117647058823501</v>
      </c>
      <c r="H156" s="499"/>
    </row>
    <row r="157" spans="2:8">
      <c r="B157" s="164" t="s">
        <v>467</v>
      </c>
      <c r="C157" s="208" t="s">
        <v>14</v>
      </c>
      <c r="D157" s="714">
        <v>37.383177570093501</v>
      </c>
      <c r="E157" s="713">
        <v>38.411381149970403</v>
      </c>
      <c r="F157" s="713">
        <v>15.789473684210501</v>
      </c>
      <c r="G157" s="713">
        <v>35.748138117806398</v>
      </c>
      <c r="H157" s="499"/>
    </row>
    <row r="158" spans="2:8">
      <c r="B158" s="492"/>
      <c r="C158" s="495"/>
      <c r="D158" s="498"/>
      <c r="E158" s="499"/>
      <c r="F158" s="499"/>
      <c r="G158" s="499"/>
      <c r="H158" s="499"/>
    </row>
    <row r="159" spans="2:8">
      <c r="G159" s="133"/>
    </row>
    <row r="160" spans="2:8" ht="29.1" customHeight="1">
      <c r="B160" s="887" t="s">
        <v>509</v>
      </c>
      <c r="C160" s="887"/>
      <c r="D160" s="887"/>
      <c r="E160" s="887"/>
      <c r="F160" s="146"/>
      <c r="G160" s="146"/>
      <c r="H160" s="217"/>
    </row>
    <row r="161" spans="2:9">
      <c r="B161" s="148"/>
      <c r="C161" s="149" t="s">
        <v>464</v>
      </c>
      <c r="D161" s="150">
        <v>2022</v>
      </c>
      <c r="E161" s="150">
        <v>2023</v>
      </c>
      <c r="F161" s="150" t="s">
        <v>310</v>
      </c>
      <c r="G161" s="150" t="s">
        <v>365</v>
      </c>
      <c r="H161" s="217"/>
    </row>
    <row r="162" spans="2:9">
      <c r="B162" s="164" t="s">
        <v>499</v>
      </c>
      <c r="C162" s="161" t="s">
        <v>461</v>
      </c>
      <c r="D162" s="63" t="s">
        <v>160</v>
      </c>
      <c r="E162" s="63" t="s">
        <v>161</v>
      </c>
      <c r="F162" s="471">
        <v>2689</v>
      </c>
      <c r="G162" s="471">
        <v>2562</v>
      </c>
      <c r="H162" s="217"/>
    </row>
    <row r="163" spans="2:9">
      <c r="B163" s="218" t="s">
        <v>500</v>
      </c>
      <c r="C163" s="218"/>
      <c r="D163" s="218"/>
      <c r="E163" s="218"/>
      <c r="F163" s="472"/>
      <c r="G163" s="472"/>
      <c r="H163" s="217"/>
    </row>
    <row r="164" spans="2:9">
      <c r="B164" s="164" t="s">
        <v>466</v>
      </c>
      <c r="C164" s="161" t="s">
        <v>461</v>
      </c>
      <c r="D164" s="63" t="s">
        <v>162</v>
      </c>
      <c r="E164" s="63" t="s">
        <v>163</v>
      </c>
      <c r="F164" s="471">
        <v>1082</v>
      </c>
      <c r="G164" s="471">
        <v>1032</v>
      </c>
      <c r="H164" s="217"/>
    </row>
    <row r="165" spans="2:9">
      <c r="B165" s="164" t="s">
        <v>467</v>
      </c>
      <c r="C165" s="161" t="s">
        <v>461</v>
      </c>
      <c r="D165" s="63" t="s">
        <v>164</v>
      </c>
      <c r="E165" s="63" t="s">
        <v>165</v>
      </c>
      <c r="F165" s="471">
        <v>1607</v>
      </c>
      <c r="G165" s="471">
        <v>1530</v>
      </c>
      <c r="H165" s="217"/>
    </row>
    <row r="166" spans="2:9">
      <c r="B166" s="219" t="s">
        <v>501</v>
      </c>
      <c r="C166" s="219"/>
      <c r="D166" s="219"/>
      <c r="E166" s="219"/>
      <c r="F166" s="473"/>
      <c r="G166" s="473"/>
      <c r="H166" s="217"/>
    </row>
    <row r="167" spans="2:9">
      <c r="B167" s="164" t="s">
        <v>475</v>
      </c>
      <c r="C167" s="161" t="s">
        <v>461</v>
      </c>
      <c r="D167" s="37" t="s">
        <v>166</v>
      </c>
      <c r="E167" s="37" t="s">
        <v>167</v>
      </c>
      <c r="F167" s="474">
        <v>1645</v>
      </c>
      <c r="G167" s="709">
        <v>1489</v>
      </c>
      <c r="H167" s="217"/>
    </row>
    <row r="168" spans="2:9">
      <c r="B168" s="164" t="s">
        <v>476</v>
      </c>
      <c r="C168" s="161" t="s">
        <v>461</v>
      </c>
      <c r="D168" s="37" t="s">
        <v>168</v>
      </c>
      <c r="E168" s="37" t="s">
        <v>169</v>
      </c>
      <c r="F168" s="474">
        <v>1010</v>
      </c>
      <c r="G168" s="709">
        <v>1017</v>
      </c>
      <c r="H168" s="217"/>
    </row>
    <row r="169" spans="2:9">
      <c r="B169" s="164" t="s">
        <v>477</v>
      </c>
      <c r="C169" s="161" t="s">
        <v>461</v>
      </c>
      <c r="D169" s="37">
        <v>154</v>
      </c>
      <c r="E169" s="37">
        <v>64</v>
      </c>
      <c r="F169" s="474">
        <v>34</v>
      </c>
      <c r="G169" s="709">
        <v>56</v>
      </c>
      <c r="H169" s="217"/>
    </row>
    <row r="170" spans="2:9">
      <c r="B170" s="220" t="s">
        <v>502</v>
      </c>
      <c r="C170" s="220"/>
      <c r="D170" s="220"/>
      <c r="E170" s="220"/>
      <c r="F170" s="475"/>
      <c r="G170" s="475"/>
      <c r="H170" s="217"/>
    </row>
    <row r="171" spans="2:9">
      <c r="B171" s="164" t="s">
        <v>503</v>
      </c>
      <c r="C171" s="161" t="s">
        <v>461</v>
      </c>
      <c r="D171" s="37" t="s">
        <v>170</v>
      </c>
      <c r="E171" s="37" t="s">
        <v>171</v>
      </c>
      <c r="F171" s="474">
        <v>1378</v>
      </c>
      <c r="G171" s="474">
        <v>1156</v>
      </c>
      <c r="H171" s="217"/>
    </row>
    <row r="172" spans="2:9">
      <c r="B172" s="164" t="s">
        <v>504</v>
      </c>
      <c r="C172" s="161" t="s">
        <v>461</v>
      </c>
      <c r="D172" s="37" t="s">
        <v>172</v>
      </c>
      <c r="E172" s="37">
        <v>822</v>
      </c>
      <c r="F172" s="474">
        <v>622</v>
      </c>
      <c r="G172" s="474">
        <v>701</v>
      </c>
      <c r="H172" s="217"/>
      <c r="I172" s="701"/>
    </row>
    <row r="173" spans="2:9">
      <c r="B173" s="164" t="s">
        <v>505</v>
      </c>
      <c r="C173" s="161" t="s">
        <v>461</v>
      </c>
      <c r="D173" s="37">
        <v>180</v>
      </c>
      <c r="E173" s="37">
        <v>123</v>
      </c>
      <c r="F173" s="474">
        <v>115</v>
      </c>
      <c r="G173" s="474">
        <v>114</v>
      </c>
      <c r="H173" s="217"/>
      <c r="I173" s="701"/>
    </row>
    <row r="174" spans="2:9">
      <c r="B174" s="164" t="s">
        <v>506</v>
      </c>
      <c r="C174" s="161" t="s">
        <v>461</v>
      </c>
      <c r="D174" s="37">
        <v>660</v>
      </c>
      <c r="E174" s="37">
        <v>397</v>
      </c>
      <c r="F174" s="474">
        <v>324</v>
      </c>
      <c r="G174" s="474">
        <v>330</v>
      </c>
      <c r="H174" s="217"/>
      <c r="I174" s="701"/>
    </row>
    <row r="175" spans="2:9">
      <c r="B175" s="164" t="s">
        <v>507</v>
      </c>
      <c r="C175" s="161" t="s">
        <v>461</v>
      </c>
      <c r="D175" s="37">
        <v>397</v>
      </c>
      <c r="E175" s="37">
        <v>229</v>
      </c>
      <c r="F175" s="474">
        <v>166</v>
      </c>
      <c r="G175" s="474">
        <v>154</v>
      </c>
      <c r="H175" s="217"/>
      <c r="I175" s="701"/>
    </row>
    <row r="176" spans="2:9">
      <c r="B176" s="164" t="s">
        <v>508</v>
      </c>
      <c r="C176" s="161" t="s">
        <v>461</v>
      </c>
      <c r="D176" s="37">
        <v>195</v>
      </c>
      <c r="E176" s="37">
        <v>122</v>
      </c>
      <c r="F176" s="474">
        <v>84</v>
      </c>
      <c r="G176" s="474">
        <v>107</v>
      </c>
      <c r="H176" s="217"/>
      <c r="I176" s="701"/>
    </row>
    <row r="177" spans="2:8">
      <c r="G177" s="133"/>
    </row>
    <row r="178" spans="2:8">
      <c r="G178" s="133"/>
      <c r="H178" s="226"/>
    </row>
    <row r="179" spans="2:8" ht="14.65" customHeight="1">
      <c r="B179" s="888" t="s">
        <v>510</v>
      </c>
      <c r="C179" s="888"/>
      <c r="D179" s="888"/>
      <c r="E179" s="888"/>
      <c r="F179" s="503"/>
      <c r="G179" s="146"/>
    </row>
    <row r="180" spans="2:8">
      <c r="B180" s="229"/>
      <c r="C180" s="230" t="s">
        <v>464</v>
      </c>
      <c r="D180" s="231" t="s">
        <v>42</v>
      </c>
      <c r="E180" s="232" t="s">
        <v>43</v>
      </c>
      <c r="F180" s="150" t="s">
        <v>310</v>
      </c>
      <c r="G180" s="150" t="s">
        <v>365</v>
      </c>
    </row>
    <row r="181" spans="2:8">
      <c r="B181" s="233" t="s">
        <v>511</v>
      </c>
      <c r="C181" s="208" t="s">
        <v>14</v>
      </c>
      <c r="D181" s="63">
        <v>100</v>
      </c>
      <c r="E181" s="63">
        <v>100</v>
      </c>
      <c r="F181" s="63">
        <v>100</v>
      </c>
      <c r="G181" s="63">
        <v>100</v>
      </c>
    </row>
    <row r="182" spans="2:8">
      <c r="B182" s="227" t="s">
        <v>512</v>
      </c>
      <c r="C182" s="227"/>
      <c r="D182" s="227"/>
      <c r="E182" s="227"/>
      <c r="F182" s="227"/>
      <c r="G182" s="227"/>
    </row>
    <row r="183" spans="2:8">
      <c r="B183" s="228" t="s">
        <v>466</v>
      </c>
      <c r="C183" s="208" t="s">
        <v>14</v>
      </c>
      <c r="D183" s="225">
        <v>100</v>
      </c>
      <c r="E183" s="225">
        <v>100</v>
      </c>
      <c r="F183" s="225">
        <v>100</v>
      </c>
      <c r="G183" s="225">
        <v>100</v>
      </c>
    </row>
    <row r="184" spans="2:8">
      <c r="B184" s="228" t="s">
        <v>467</v>
      </c>
      <c r="C184" s="208" t="s">
        <v>14</v>
      </c>
      <c r="D184" s="225">
        <v>100</v>
      </c>
      <c r="E184" s="225">
        <v>100</v>
      </c>
      <c r="F184" s="225">
        <v>100</v>
      </c>
      <c r="G184" s="225">
        <v>100</v>
      </c>
    </row>
    <row r="185" spans="2:8">
      <c r="B185" s="227" t="s">
        <v>513</v>
      </c>
      <c r="C185" s="227"/>
      <c r="D185" s="227"/>
      <c r="E185" s="227"/>
      <c r="F185" s="227"/>
      <c r="G185" s="227"/>
    </row>
    <row r="186" spans="2:8">
      <c r="B186" s="228" t="s">
        <v>514</v>
      </c>
      <c r="C186" s="208" t="s">
        <v>14</v>
      </c>
      <c r="D186" s="225">
        <v>100</v>
      </c>
      <c r="E186" s="225">
        <v>100</v>
      </c>
      <c r="F186" s="225">
        <v>100</v>
      </c>
      <c r="G186" s="225">
        <v>100</v>
      </c>
    </row>
    <row r="187" spans="2:8">
      <c r="B187" s="221" t="s">
        <v>486</v>
      </c>
      <c r="C187" s="208" t="s">
        <v>14</v>
      </c>
      <c r="D187" s="223">
        <v>100</v>
      </c>
      <c r="E187" s="223">
        <v>100</v>
      </c>
      <c r="F187" s="223">
        <v>100</v>
      </c>
      <c r="G187" s="223">
        <v>100</v>
      </c>
    </row>
    <row r="188" spans="2:8">
      <c r="B188" s="221" t="s">
        <v>487</v>
      </c>
      <c r="C188" s="222" t="s">
        <v>14</v>
      </c>
      <c r="D188" s="223">
        <v>100</v>
      </c>
      <c r="E188" s="223">
        <v>100</v>
      </c>
      <c r="F188" s="223">
        <v>100</v>
      </c>
      <c r="G188" s="223">
        <v>100</v>
      </c>
    </row>
    <row r="189" spans="2:8">
      <c r="B189" s="221" t="s">
        <v>458</v>
      </c>
      <c r="C189" s="222" t="s">
        <v>14</v>
      </c>
      <c r="D189" s="223">
        <v>100</v>
      </c>
      <c r="E189" s="223">
        <v>100</v>
      </c>
      <c r="F189" s="223">
        <v>100</v>
      </c>
      <c r="G189" s="223">
        <v>100</v>
      </c>
    </row>
    <row r="190" spans="2:8">
      <c r="G190" s="133"/>
    </row>
    <row r="191" spans="2:8">
      <c r="G191" s="217"/>
      <c r="H191" s="217"/>
    </row>
    <row r="192" spans="2:8" ht="19.899999999999999" customHeight="1">
      <c r="B192" s="234" t="s">
        <v>515</v>
      </c>
      <c r="C192" s="235"/>
      <c r="D192" s="236"/>
      <c r="E192" s="237"/>
      <c r="F192" s="146"/>
      <c r="G192" s="146"/>
      <c r="H192" s="146"/>
    </row>
    <row r="193" spans="2:8">
      <c r="B193" s="238"/>
      <c r="C193" s="239" t="s">
        <v>464</v>
      </c>
      <c r="D193" s="150" t="s">
        <v>43</v>
      </c>
      <c r="E193" s="150" t="s">
        <v>173</v>
      </c>
      <c r="F193" s="150" t="s">
        <v>310</v>
      </c>
      <c r="G193" s="150" t="s">
        <v>334</v>
      </c>
      <c r="H193" s="150" t="s">
        <v>365</v>
      </c>
    </row>
    <row r="194" spans="2:8" ht="15" customHeight="1">
      <c r="B194" s="240" t="s">
        <v>516</v>
      </c>
      <c r="C194" s="241" t="s">
        <v>14</v>
      </c>
      <c r="D194" s="242">
        <v>57</v>
      </c>
      <c r="E194" s="468" t="s">
        <v>595</v>
      </c>
      <c r="F194" s="242">
        <v>71</v>
      </c>
      <c r="G194" s="468" t="s">
        <v>595</v>
      </c>
      <c r="H194" s="242">
        <v>72.2</v>
      </c>
    </row>
    <row r="195" spans="2:8">
      <c r="B195" s="164" t="s">
        <v>517</v>
      </c>
      <c r="C195" s="243" t="s">
        <v>14</v>
      </c>
      <c r="D195" s="242">
        <v>88</v>
      </c>
      <c r="E195" s="468" t="s">
        <v>596</v>
      </c>
      <c r="F195" s="242">
        <v>91</v>
      </c>
      <c r="G195" s="468" t="s">
        <v>596</v>
      </c>
      <c r="H195" s="242">
        <v>92.2</v>
      </c>
    </row>
    <row r="196" spans="2:8">
      <c r="B196" s="164" t="s">
        <v>518</v>
      </c>
      <c r="C196" s="243" t="s">
        <v>14</v>
      </c>
      <c r="D196" s="242">
        <v>85</v>
      </c>
      <c r="E196" s="468" t="s">
        <v>596</v>
      </c>
      <c r="F196" s="467">
        <v>88.7</v>
      </c>
      <c r="G196" s="468" t="s">
        <v>596</v>
      </c>
      <c r="H196" s="242">
        <v>91.5</v>
      </c>
    </row>
    <row r="197" spans="2:8">
      <c r="B197" s="164" t="s">
        <v>174</v>
      </c>
      <c r="C197" s="243" t="s">
        <v>14</v>
      </c>
      <c r="D197" s="467">
        <v>51.7</v>
      </c>
      <c r="E197" s="468" t="s">
        <v>597</v>
      </c>
      <c r="F197" s="467">
        <v>59.9</v>
      </c>
      <c r="G197" s="468" t="s">
        <v>597</v>
      </c>
      <c r="H197" s="242">
        <v>66.5</v>
      </c>
    </row>
    <row r="198" spans="2:8">
      <c r="B198" s="164" t="s">
        <v>175</v>
      </c>
      <c r="C198" s="243" t="s">
        <v>14</v>
      </c>
      <c r="D198" s="242">
        <v>81</v>
      </c>
      <c r="E198" s="468" t="s">
        <v>596</v>
      </c>
      <c r="F198" s="467">
        <v>85.5</v>
      </c>
      <c r="G198" s="468" t="s">
        <v>596</v>
      </c>
      <c r="H198" s="242">
        <v>88.4</v>
      </c>
    </row>
    <row r="199" spans="2:8">
      <c r="B199" s="164" t="s">
        <v>519</v>
      </c>
      <c r="C199" s="243" t="s">
        <v>14</v>
      </c>
      <c r="D199" s="242">
        <v>80</v>
      </c>
      <c r="E199" s="468" t="s">
        <v>596</v>
      </c>
      <c r="F199" s="242">
        <v>80</v>
      </c>
      <c r="G199" s="468" t="s">
        <v>596</v>
      </c>
      <c r="H199" s="242">
        <v>87.6</v>
      </c>
    </row>
    <row r="200" spans="2:8" ht="12.75" customHeight="1">
      <c r="B200" s="492"/>
      <c r="C200" s="156"/>
      <c r="D200" s="130"/>
      <c r="E200" s="493"/>
      <c r="F200" s="493"/>
      <c r="G200" s="130"/>
      <c r="H200" s="494"/>
    </row>
    <row r="201" spans="2:8" ht="12.75" customHeight="1">
      <c r="G201" s="133"/>
    </row>
    <row r="202" spans="2:8">
      <c r="B202" s="20" t="s">
        <v>520</v>
      </c>
      <c r="C202" s="22"/>
      <c r="D202" s="22"/>
      <c r="E202" s="22"/>
      <c r="F202" s="22"/>
      <c r="G202" s="146"/>
    </row>
    <row r="203" spans="2:8">
      <c r="B203" s="244"/>
      <c r="C203" s="24" t="s">
        <v>464</v>
      </c>
      <c r="D203" s="25">
        <v>2022</v>
      </c>
      <c r="E203" s="25">
        <v>2023</v>
      </c>
      <c r="F203" s="150" t="s">
        <v>310</v>
      </c>
      <c r="G203" s="150" t="s">
        <v>365</v>
      </c>
    </row>
    <row r="204" spans="2:8" ht="30">
      <c r="B204" s="788" t="s">
        <v>521</v>
      </c>
      <c r="C204" s="246" t="s">
        <v>461</v>
      </c>
      <c r="D204" s="247" t="s">
        <v>176</v>
      </c>
      <c r="E204" s="247" t="s">
        <v>148</v>
      </c>
      <c r="F204" s="247">
        <v>7692</v>
      </c>
      <c r="G204" s="247">
        <v>8008</v>
      </c>
    </row>
    <row r="205" spans="2:8">
      <c r="B205" s="248" t="s">
        <v>466</v>
      </c>
      <c r="C205" s="246" t="s">
        <v>461</v>
      </c>
      <c r="D205" s="249" t="s">
        <v>177</v>
      </c>
      <c r="E205" s="479">
        <v>5203</v>
      </c>
      <c r="F205" s="251">
        <v>2590</v>
      </c>
      <c r="G205" s="251">
        <v>2791</v>
      </c>
    </row>
    <row r="206" spans="2:8">
      <c r="B206" s="250" t="s">
        <v>467</v>
      </c>
      <c r="C206" s="246" t="s">
        <v>461</v>
      </c>
      <c r="D206" s="247" t="s">
        <v>178</v>
      </c>
      <c r="E206" s="251">
        <v>2780</v>
      </c>
      <c r="F206" s="251">
        <v>5102</v>
      </c>
      <c r="G206" s="251">
        <v>5217</v>
      </c>
    </row>
    <row r="207" spans="2:8" ht="30">
      <c r="B207" s="788" t="s">
        <v>522</v>
      </c>
      <c r="C207" s="246" t="s">
        <v>461</v>
      </c>
      <c r="D207" s="247">
        <v>860</v>
      </c>
      <c r="E207" s="247">
        <v>497</v>
      </c>
      <c r="F207" s="247">
        <v>464</v>
      </c>
      <c r="G207" s="247">
        <v>416</v>
      </c>
    </row>
    <row r="208" spans="2:8">
      <c r="B208" s="248" t="s">
        <v>466</v>
      </c>
      <c r="C208" s="246" t="s">
        <v>461</v>
      </c>
      <c r="D208" s="247">
        <v>1</v>
      </c>
      <c r="E208" s="247">
        <v>1</v>
      </c>
      <c r="F208" s="708">
        <v>3</v>
      </c>
      <c r="G208" s="708">
        <v>0</v>
      </c>
    </row>
    <row r="209" spans="2:8">
      <c r="B209" s="250" t="s">
        <v>467</v>
      </c>
      <c r="C209" s="246" t="s">
        <v>461</v>
      </c>
      <c r="D209" s="247">
        <v>859</v>
      </c>
      <c r="E209" s="247">
        <v>496</v>
      </c>
      <c r="F209" s="708">
        <v>461</v>
      </c>
      <c r="G209" s="708">
        <v>416</v>
      </c>
    </row>
    <row r="210" spans="2:8" ht="30">
      <c r="B210" s="788" t="s">
        <v>523</v>
      </c>
      <c r="C210" s="246" t="s">
        <v>461</v>
      </c>
      <c r="D210" s="247">
        <v>375</v>
      </c>
      <c r="E210" s="247">
        <v>423</v>
      </c>
      <c r="F210" s="247">
        <v>357</v>
      </c>
      <c r="G210" s="247">
        <v>334</v>
      </c>
    </row>
    <row r="211" spans="2:8">
      <c r="B211" s="248" t="s">
        <v>466</v>
      </c>
      <c r="C211" s="246" t="s">
        <v>461</v>
      </c>
      <c r="D211" s="247">
        <v>2</v>
      </c>
      <c r="E211" s="247">
        <v>1</v>
      </c>
      <c r="F211" s="247">
        <v>356</v>
      </c>
      <c r="G211" s="247">
        <v>332</v>
      </c>
    </row>
    <row r="212" spans="2:8">
      <c r="B212" s="250" t="s">
        <v>467</v>
      </c>
      <c r="C212" s="246" t="s">
        <v>461</v>
      </c>
      <c r="D212" s="247">
        <v>373</v>
      </c>
      <c r="E212" s="247">
        <v>422</v>
      </c>
      <c r="F212" s="247">
        <v>1</v>
      </c>
      <c r="G212" s="247">
        <v>2</v>
      </c>
    </row>
    <row r="213" spans="2:8" ht="45">
      <c r="B213" s="788" t="s">
        <v>524</v>
      </c>
      <c r="C213" s="246" t="s">
        <v>461</v>
      </c>
      <c r="D213" s="247">
        <v>291</v>
      </c>
      <c r="E213" s="247">
        <v>296</v>
      </c>
      <c r="F213" s="247">
        <v>232</v>
      </c>
      <c r="G213" s="247">
        <v>226</v>
      </c>
    </row>
    <row r="214" spans="2:8">
      <c r="B214" s="248" t="s">
        <v>466</v>
      </c>
      <c r="C214" s="246" t="s">
        <v>461</v>
      </c>
      <c r="D214" s="247">
        <v>2</v>
      </c>
      <c r="E214" s="247">
        <v>0</v>
      </c>
      <c r="F214" s="247">
        <v>232</v>
      </c>
      <c r="G214" s="247">
        <v>225</v>
      </c>
    </row>
    <row r="215" spans="2:8">
      <c r="B215" s="250" t="s">
        <v>467</v>
      </c>
      <c r="C215" s="246" t="s">
        <v>461</v>
      </c>
      <c r="D215" s="247">
        <v>289</v>
      </c>
      <c r="E215" s="247">
        <v>296</v>
      </c>
      <c r="F215" s="247">
        <v>0</v>
      </c>
      <c r="G215" s="247">
        <v>1</v>
      </c>
    </row>
    <row r="216" spans="2:8" ht="30">
      <c r="B216" s="788" t="s">
        <v>525</v>
      </c>
      <c r="C216" s="246" t="s">
        <v>14</v>
      </c>
      <c r="D216" s="247">
        <v>83</v>
      </c>
      <c r="E216" s="247">
        <v>79</v>
      </c>
      <c r="F216" s="247">
        <v>60</v>
      </c>
      <c r="G216" s="538">
        <v>0.79334916864608074</v>
      </c>
    </row>
    <row r="217" spans="2:8">
      <c r="B217" s="248" t="s">
        <v>466</v>
      </c>
      <c r="C217" s="252" t="s">
        <v>14</v>
      </c>
      <c r="D217" s="247">
        <v>40</v>
      </c>
      <c r="E217" s="247">
        <v>100</v>
      </c>
      <c r="F217" s="247">
        <v>60</v>
      </c>
      <c r="G217" s="538">
        <v>0.79047619047619044</v>
      </c>
    </row>
    <row r="218" spans="2:8">
      <c r="B218" s="250" t="s">
        <v>467</v>
      </c>
      <c r="C218" s="253" t="s">
        <v>14</v>
      </c>
      <c r="D218" s="247">
        <v>83</v>
      </c>
      <c r="E218" s="247">
        <v>79</v>
      </c>
      <c r="F218" s="247">
        <v>100</v>
      </c>
      <c r="G218" s="538">
        <v>1</v>
      </c>
      <c r="H218" s="618" t="s">
        <v>598</v>
      </c>
    </row>
    <row r="219" spans="2:8">
      <c r="B219" s="788" t="s">
        <v>526</v>
      </c>
      <c r="C219" s="246" t="s">
        <v>14</v>
      </c>
      <c r="D219" s="247">
        <v>82</v>
      </c>
      <c r="E219" s="247">
        <v>79</v>
      </c>
      <c r="F219" s="247">
        <v>55</v>
      </c>
      <c r="G219" s="538">
        <v>0.63305322128851538</v>
      </c>
    </row>
    <row r="220" spans="2:8">
      <c r="B220" s="248" t="s">
        <v>466</v>
      </c>
      <c r="C220" s="252" t="s">
        <v>14</v>
      </c>
      <c r="D220" s="247">
        <v>82</v>
      </c>
      <c r="E220" s="247">
        <v>79</v>
      </c>
      <c r="F220" s="247">
        <v>55</v>
      </c>
      <c r="G220" s="538">
        <v>0.6320224719101124</v>
      </c>
    </row>
    <row r="221" spans="2:8">
      <c r="B221" s="250" t="s">
        <v>467</v>
      </c>
      <c r="C221" s="253" t="s">
        <v>14</v>
      </c>
      <c r="D221" s="247">
        <v>50</v>
      </c>
      <c r="E221" s="247">
        <v>0</v>
      </c>
      <c r="F221" s="247">
        <v>0</v>
      </c>
      <c r="G221" s="538">
        <v>1</v>
      </c>
    </row>
    <row r="222" spans="2:8">
      <c r="G222" s="133"/>
    </row>
    <row r="223" spans="2:8">
      <c r="G223" s="133"/>
    </row>
    <row r="224" spans="2:8">
      <c r="B224" s="20" t="s">
        <v>527</v>
      </c>
      <c r="C224" s="254"/>
      <c r="D224" s="254"/>
      <c r="E224" s="254"/>
      <c r="F224" s="146"/>
      <c r="G224" s="146"/>
    </row>
    <row r="225" spans="2:8">
      <c r="B225" s="244"/>
      <c r="C225" s="24" t="s">
        <v>464</v>
      </c>
      <c r="D225" s="25">
        <v>2022</v>
      </c>
      <c r="E225" s="25">
        <v>2023</v>
      </c>
      <c r="F225" s="150" t="s">
        <v>310</v>
      </c>
      <c r="G225" s="150" t="s">
        <v>365</v>
      </c>
    </row>
    <row r="226" spans="2:8" ht="30">
      <c r="B226" s="788" t="s">
        <v>528</v>
      </c>
      <c r="C226" s="246" t="s">
        <v>461</v>
      </c>
      <c r="D226" s="247">
        <v>453</v>
      </c>
      <c r="E226" s="255">
        <v>535</v>
      </c>
      <c r="F226" s="255">
        <v>593</v>
      </c>
      <c r="G226" s="255">
        <v>421</v>
      </c>
    </row>
    <row r="227" spans="2:8">
      <c r="B227" s="248" t="s">
        <v>466</v>
      </c>
      <c r="C227" s="246" t="s">
        <v>461</v>
      </c>
      <c r="D227" s="249">
        <v>448</v>
      </c>
      <c r="E227" s="249">
        <v>534</v>
      </c>
      <c r="F227" s="249">
        <v>591</v>
      </c>
      <c r="G227" s="249">
        <v>420</v>
      </c>
    </row>
    <row r="228" spans="2:8">
      <c r="B228" s="250" t="s">
        <v>467</v>
      </c>
      <c r="C228" s="246" t="s">
        <v>461</v>
      </c>
      <c r="D228" s="256">
        <v>5</v>
      </c>
      <c r="E228" s="256">
        <v>1</v>
      </c>
      <c r="F228" s="256">
        <v>2</v>
      </c>
      <c r="G228" s="256">
        <v>1</v>
      </c>
    </row>
    <row r="229" spans="2:8">
      <c r="G229" s="133"/>
    </row>
    <row r="230" spans="2:8">
      <c r="G230" s="133"/>
    </row>
    <row r="231" spans="2:8">
      <c r="B231" s="20" t="s">
        <v>529</v>
      </c>
      <c r="C231" s="254"/>
      <c r="D231" s="254"/>
      <c r="E231" s="254"/>
      <c r="F231" s="146"/>
      <c r="G231" s="146"/>
    </row>
    <row r="232" spans="2:8">
      <c r="B232" s="244"/>
      <c r="C232" s="24" t="s">
        <v>464</v>
      </c>
      <c r="D232" s="25">
        <v>2022</v>
      </c>
      <c r="E232" s="25">
        <v>2023</v>
      </c>
      <c r="F232" s="150" t="s">
        <v>310</v>
      </c>
      <c r="G232" s="150" t="s">
        <v>365</v>
      </c>
    </row>
    <row r="233" spans="2:8">
      <c r="B233" s="248" t="s">
        <v>530</v>
      </c>
      <c r="C233" s="36" t="s">
        <v>461</v>
      </c>
      <c r="D233" s="257">
        <v>2683</v>
      </c>
      <c r="E233" s="257">
        <v>3003</v>
      </c>
      <c r="F233" s="257">
        <v>3022</v>
      </c>
      <c r="G233" s="539">
        <v>2784</v>
      </c>
    </row>
    <row r="234" spans="2:8">
      <c r="B234" s="248" t="s">
        <v>531</v>
      </c>
      <c r="C234" s="36" t="s">
        <v>461</v>
      </c>
      <c r="D234" s="258">
        <v>4900</v>
      </c>
      <c r="E234" s="258">
        <v>4980</v>
      </c>
      <c r="F234" s="258">
        <v>4670</v>
      </c>
      <c r="G234" s="258">
        <v>5224</v>
      </c>
    </row>
    <row r="235" spans="2:8">
      <c r="G235" s="133"/>
    </row>
    <row r="236" spans="2:8">
      <c r="G236" s="133"/>
    </row>
    <row r="237" spans="2:8">
      <c r="B237" s="75" t="s">
        <v>532</v>
      </c>
      <c r="C237" s="254"/>
      <c r="D237" s="254"/>
      <c r="E237" s="254"/>
      <c r="F237" s="146"/>
      <c r="G237" s="146"/>
    </row>
    <row r="238" spans="2:8">
      <c r="B238" s="244"/>
      <c r="C238" s="24" t="s">
        <v>464</v>
      </c>
      <c r="D238" s="25">
        <v>2022</v>
      </c>
      <c r="E238" s="25">
        <v>2023</v>
      </c>
      <c r="F238" s="150" t="s">
        <v>310</v>
      </c>
      <c r="G238" s="150" t="s">
        <v>365</v>
      </c>
    </row>
    <row r="239" spans="2:8">
      <c r="B239" s="248" t="s">
        <v>530</v>
      </c>
      <c r="C239" s="36" t="s">
        <v>14</v>
      </c>
      <c r="D239" s="259" t="s">
        <v>179</v>
      </c>
      <c r="E239" s="255" t="s">
        <v>180</v>
      </c>
      <c r="F239" s="255">
        <v>39.299999999999997</v>
      </c>
      <c r="G239" s="540">
        <v>34.799999999999997</v>
      </c>
      <c r="H239" s="702"/>
    </row>
    <row r="240" spans="2:8">
      <c r="B240" s="248" t="s">
        <v>531</v>
      </c>
      <c r="C240" s="36" t="s">
        <v>14</v>
      </c>
      <c r="D240" s="260" t="s">
        <v>181</v>
      </c>
      <c r="E240" s="249" t="s">
        <v>182</v>
      </c>
      <c r="F240" s="249">
        <v>60.7</v>
      </c>
      <c r="G240" s="249">
        <v>65.2</v>
      </c>
    </row>
    <row r="241" spans="2:7">
      <c r="G241" s="133"/>
    </row>
    <row r="242" spans="2:7">
      <c r="G242" s="133"/>
    </row>
    <row r="243" spans="2:7">
      <c r="B243" s="75" t="s">
        <v>533</v>
      </c>
      <c r="C243" s="75"/>
      <c r="D243" s="75"/>
      <c r="E243" s="146"/>
      <c r="F243" s="146"/>
      <c r="G243" s="133"/>
    </row>
    <row r="244" spans="2:7">
      <c r="B244" s="261" t="s">
        <v>534</v>
      </c>
      <c r="C244" s="74" t="s">
        <v>464</v>
      </c>
      <c r="D244" s="25">
        <v>2023</v>
      </c>
      <c r="E244" s="150" t="s">
        <v>310</v>
      </c>
      <c r="F244" s="150" t="s">
        <v>365</v>
      </c>
      <c r="G244" s="133"/>
    </row>
    <row r="245" spans="2:7">
      <c r="B245" s="248" t="s">
        <v>535</v>
      </c>
      <c r="C245" s="246" t="s">
        <v>83</v>
      </c>
      <c r="D245" s="490">
        <v>897</v>
      </c>
      <c r="E245" s="570">
        <v>1215</v>
      </c>
      <c r="F245" s="490">
        <v>1367</v>
      </c>
      <c r="G245" s="133"/>
    </row>
    <row r="246" spans="2:7">
      <c r="B246" s="512" t="s">
        <v>536</v>
      </c>
      <c r="C246" s="246" t="s">
        <v>83</v>
      </c>
      <c r="D246" s="491">
        <v>230.3</v>
      </c>
      <c r="E246" s="491">
        <v>317.7</v>
      </c>
      <c r="F246" s="491">
        <v>465</v>
      </c>
      <c r="G246" s="133"/>
    </row>
    <row r="247" spans="2:7">
      <c r="B247" s="513" t="s">
        <v>537</v>
      </c>
      <c r="C247" s="246" t="s">
        <v>83</v>
      </c>
      <c r="D247" s="491">
        <v>563</v>
      </c>
      <c r="E247" s="491">
        <v>680.6</v>
      </c>
      <c r="F247" s="491">
        <v>653</v>
      </c>
      <c r="G247" s="133"/>
    </row>
    <row r="248" spans="2:7">
      <c r="B248" s="513" t="s">
        <v>538</v>
      </c>
      <c r="C248" s="246" t="s">
        <v>83</v>
      </c>
      <c r="D248" s="491">
        <v>4.7</v>
      </c>
      <c r="E248" s="491">
        <v>10.4</v>
      </c>
      <c r="F248" s="491"/>
      <c r="G248" s="133"/>
    </row>
    <row r="249" spans="2:7">
      <c r="B249" s="513" t="s">
        <v>539</v>
      </c>
      <c r="C249" s="246" t="s">
        <v>83</v>
      </c>
      <c r="D249" s="491">
        <v>99</v>
      </c>
      <c r="E249" s="491">
        <v>206</v>
      </c>
      <c r="F249" s="491">
        <v>248</v>
      </c>
      <c r="G249" s="133"/>
    </row>
    <row r="250" spans="2:7">
      <c r="B250" s="263"/>
      <c r="C250" s="264"/>
      <c r="D250" s="265"/>
      <c r="E250" s="266"/>
      <c r="F250"/>
      <c r="G250" s="133"/>
    </row>
    <row r="251" spans="2:7">
      <c r="B251" s="263"/>
      <c r="C251" s="264"/>
      <c r="D251" s="265"/>
      <c r="E251" s="266"/>
      <c r="F251"/>
      <c r="G251" s="133"/>
    </row>
    <row r="252" spans="2:7">
      <c r="B252" s="75" t="s">
        <v>540</v>
      </c>
      <c r="C252" s="75"/>
      <c r="D252" s="75"/>
      <c r="E252" s="146"/>
      <c r="F252" s="146"/>
      <c r="G252" s="133"/>
    </row>
    <row r="253" spans="2:7">
      <c r="B253" s="261" t="s">
        <v>534</v>
      </c>
      <c r="C253" s="74" t="s">
        <v>464</v>
      </c>
      <c r="D253" s="25">
        <v>2023</v>
      </c>
      <c r="E253" s="150" t="s">
        <v>310</v>
      </c>
      <c r="F253" s="150" t="s">
        <v>365</v>
      </c>
      <c r="G253" s="133"/>
    </row>
    <row r="254" spans="2:7">
      <c r="B254" s="267" t="s">
        <v>541</v>
      </c>
      <c r="C254" s="268" t="s">
        <v>83</v>
      </c>
      <c r="D254" s="262">
        <v>191</v>
      </c>
      <c r="E254" s="262">
        <v>267</v>
      </c>
      <c r="F254" s="262">
        <v>255</v>
      </c>
      <c r="G254" s="133"/>
    </row>
    <row r="255" spans="2:7">
      <c r="B255" s="269" t="s">
        <v>542</v>
      </c>
      <c r="C255" s="270" t="s">
        <v>83</v>
      </c>
      <c r="D255" s="249">
        <v>171</v>
      </c>
      <c r="E255" s="249">
        <v>226</v>
      </c>
      <c r="F255" s="249">
        <v>211</v>
      </c>
      <c r="G255" s="133"/>
    </row>
    <row r="256" spans="2:7">
      <c r="B256" s="269" t="s">
        <v>543</v>
      </c>
      <c r="C256" s="271" t="s">
        <v>83</v>
      </c>
      <c r="D256" s="256">
        <v>20</v>
      </c>
      <c r="E256" s="256">
        <v>42</v>
      </c>
      <c r="F256" s="256">
        <v>44</v>
      </c>
      <c r="G256" s="133"/>
    </row>
    <row r="257" spans="2:10">
      <c r="B257" s="263"/>
      <c r="C257" s="272"/>
      <c r="D257" s="265"/>
      <c r="E257" s="266"/>
      <c r="F257"/>
      <c r="G257" s="133"/>
    </row>
    <row r="258" spans="2:10">
      <c r="G258" s="133"/>
    </row>
    <row r="259" spans="2:10" ht="15" customHeight="1">
      <c r="B259" s="104" t="s">
        <v>544</v>
      </c>
      <c r="C259" s="254"/>
      <c r="D259" s="254"/>
      <c r="E259" s="254"/>
      <c r="F259" s="254"/>
      <c r="G259" s="273"/>
      <c r="H259" s="273"/>
      <c r="I259" s="273"/>
      <c r="J259" s="273"/>
    </row>
    <row r="260" spans="2:10">
      <c r="B260" s="244"/>
      <c r="C260" s="74" t="s">
        <v>464</v>
      </c>
      <c r="D260" s="469">
        <v>2023</v>
      </c>
      <c r="E260" s="150" t="s">
        <v>310</v>
      </c>
      <c r="F260" s="150" t="s">
        <v>365</v>
      </c>
      <c r="G260" s="275"/>
      <c r="H260" s="275"/>
      <c r="I260" s="275"/>
      <c r="J260" s="275"/>
    </row>
    <row r="261" spans="2:10">
      <c r="B261" s="276" t="s">
        <v>545</v>
      </c>
      <c r="C261" s="246" t="s">
        <v>83</v>
      </c>
      <c r="D261" s="277">
        <f>D269+D262+D270</f>
        <v>798.05752399999994</v>
      </c>
      <c r="E261" s="490">
        <f>E269+E262+E270</f>
        <v>1008.64289</v>
      </c>
      <c r="F261" s="490">
        <v>1367</v>
      </c>
      <c r="G261" s="278"/>
      <c r="H261" s="278"/>
      <c r="I261" s="278"/>
      <c r="J261" s="278"/>
    </row>
    <row r="262" spans="2:10">
      <c r="B262" s="470" t="s">
        <v>546</v>
      </c>
      <c r="C262" s="36" t="s">
        <v>83</v>
      </c>
      <c r="D262" s="283">
        <v>562.97752400000002</v>
      </c>
      <c r="E262" s="283">
        <v>680.57488999999998</v>
      </c>
      <c r="F262" s="283">
        <v>653</v>
      </c>
      <c r="G262" s="154"/>
      <c r="H262" s="154"/>
      <c r="I262" s="154"/>
      <c r="J262" s="154"/>
    </row>
    <row r="263" spans="2:10">
      <c r="B263" s="510" t="s">
        <v>547</v>
      </c>
      <c r="C263" s="246" t="s">
        <v>83</v>
      </c>
      <c r="D263" s="279">
        <v>58.768999999999998</v>
      </c>
      <c r="E263" s="279">
        <v>71.819462000000001</v>
      </c>
      <c r="F263" s="279">
        <v>55</v>
      </c>
      <c r="G263" s="280"/>
      <c r="H263" s="280"/>
      <c r="I263" s="280"/>
      <c r="J263" s="280"/>
    </row>
    <row r="264" spans="2:10">
      <c r="B264" s="511" t="s">
        <v>548</v>
      </c>
      <c r="C264" s="246" t="s">
        <v>83</v>
      </c>
      <c r="D264" s="279">
        <v>252.40876700000001</v>
      </c>
      <c r="E264" s="279">
        <v>295.238134</v>
      </c>
      <c r="F264" s="279">
        <v>300</v>
      </c>
      <c r="G264" s="280"/>
      <c r="H264" s="280"/>
      <c r="I264" s="280"/>
      <c r="J264" s="280"/>
    </row>
    <row r="265" spans="2:10">
      <c r="B265" s="511" t="s">
        <v>549</v>
      </c>
      <c r="C265" s="246" t="s">
        <v>83</v>
      </c>
      <c r="D265" s="279">
        <v>72.409916999999993</v>
      </c>
      <c r="E265" s="279">
        <v>99.033146000000002</v>
      </c>
      <c r="F265" s="279">
        <v>102</v>
      </c>
      <c r="G265" s="280"/>
      <c r="H265" s="280"/>
      <c r="I265" s="280"/>
      <c r="J265" s="280"/>
    </row>
    <row r="266" spans="2:10">
      <c r="B266" s="511" t="s">
        <v>550</v>
      </c>
      <c r="C266" s="246" t="s">
        <v>83</v>
      </c>
      <c r="D266" s="279">
        <v>130.76755399999999</v>
      </c>
      <c r="E266" s="279">
        <v>158.57989799999999</v>
      </c>
      <c r="F266" s="279">
        <v>153</v>
      </c>
      <c r="G266" s="280"/>
      <c r="H266" s="280"/>
      <c r="I266" s="280"/>
      <c r="J266" s="280"/>
    </row>
    <row r="267" spans="2:10">
      <c r="B267" s="511" t="s">
        <v>551</v>
      </c>
      <c r="C267" s="246" t="s">
        <v>83</v>
      </c>
      <c r="D267" s="279">
        <v>44.352285999999999</v>
      </c>
      <c r="E267" s="279">
        <v>50.174599999999998</v>
      </c>
      <c r="F267" s="279">
        <v>42</v>
      </c>
      <c r="G267" s="280"/>
      <c r="H267" s="280"/>
      <c r="I267" s="280"/>
      <c r="J267" s="280"/>
    </row>
    <row r="268" spans="2:10">
      <c r="B268" s="511" t="s">
        <v>552</v>
      </c>
      <c r="C268" s="246" t="s">
        <v>83</v>
      </c>
      <c r="D268" s="279">
        <v>4.2699999999999996</v>
      </c>
      <c r="E268" s="279">
        <v>5.7296500000000004</v>
      </c>
      <c r="F268" s="279">
        <v>0</v>
      </c>
      <c r="G268" s="280"/>
      <c r="H268" s="280"/>
      <c r="I268" s="280"/>
      <c r="J268" s="280"/>
    </row>
    <row r="269" spans="2:10">
      <c r="B269" s="248" t="s">
        <v>536</v>
      </c>
      <c r="C269" s="246" t="s">
        <v>83</v>
      </c>
      <c r="D269" s="281">
        <v>230.4</v>
      </c>
      <c r="E269" s="281">
        <v>317.7</v>
      </c>
      <c r="F269" s="281">
        <v>465</v>
      </c>
      <c r="G269" s="282"/>
      <c r="H269" s="282"/>
      <c r="I269" s="282"/>
      <c r="J269" s="282"/>
    </row>
    <row r="270" spans="2:10">
      <c r="B270" s="248" t="s">
        <v>538</v>
      </c>
      <c r="C270" s="246" t="s">
        <v>83</v>
      </c>
      <c r="D270" s="281">
        <v>4.68</v>
      </c>
      <c r="E270" s="281">
        <v>10.368</v>
      </c>
      <c r="F270" s="281" t="s">
        <v>385</v>
      </c>
      <c r="G270" s="280"/>
      <c r="H270" s="280"/>
      <c r="I270" s="280"/>
      <c r="J270" s="280"/>
    </row>
    <row r="271" spans="2:10">
      <c r="B271" s="619" t="s">
        <v>553</v>
      </c>
      <c r="D271" s="284"/>
      <c r="E271" s="284"/>
      <c r="F271" s="284"/>
      <c r="G271" s="284"/>
    </row>
    <row r="272" spans="2:10">
      <c r="G272" s="133"/>
    </row>
    <row r="273" spans="2:14">
      <c r="B273" s="75" t="s">
        <v>554</v>
      </c>
      <c r="C273" s="75"/>
      <c r="D273" s="75"/>
      <c r="E273" s="75"/>
      <c r="F273" s="146"/>
      <c r="G273" s="146"/>
      <c r="I273" s="20" t="s">
        <v>554</v>
      </c>
      <c r="J273" s="75"/>
      <c r="K273" s="75"/>
      <c r="L273" s="75"/>
      <c r="M273" s="146"/>
      <c r="N273" s="146"/>
    </row>
    <row r="274" spans="2:14">
      <c r="B274" s="261"/>
      <c r="C274" s="74" t="s">
        <v>464</v>
      </c>
      <c r="D274" s="25">
        <v>2022</v>
      </c>
      <c r="E274" s="25">
        <v>2023</v>
      </c>
      <c r="F274" s="150" t="s">
        <v>310</v>
      </c>
      <c r="G274" s="150" t="s">
        <v>365</v>
      </c>
      <c r="H274" s="134"/>
      <c r="I274" s="261"/>
      <c r="J274" s="74" t="s">
        <v>464</v>
      </c>
      <c r="K274" s="25">
        <v>2022</v>
      </c>
      <c r="L274" s="25">
        <v>2023</v>
      </c>
      <c r="M274" s="150" t="s">
        <v>310</v>
      </c>
      <c r="N274" s="150" t="s">
        <v>365</v>
      </c>
    </row>
    <row r="275" spans="2:14" ht="28.15" customHeight="1">
      <c r="B275" s="285" t="s">
        <v>555</v>
      </c>
      <c r="C275" s="268" t="s">
        <v>461</v>
      </c>
      <c r="D275" s="286">
        <v>501</v>
      </c>
      <c r="E275" s="262">
        <v>764</v>
      </c>
      <c r="F275" s="262">
        <v>795</v>
      </c>
      <c r="G275" s="613">
        <v>841</v>
      </c>
      <c r="H275" s="614"/>
      <c r="I275" s="642" t="s">
        <v>555</v>
      </c>
      <c r="J275" s="639"/>
      <c r="K275" s="640"/>
      <c r="L275" s="640"/>
      <c r="M275" s="640"/>
      <c r="N275" s="641"/>
    </row>
    <row r="276" spans="2:14">
      <c r="B276" s="248" t="s">
        <v>466</v>
      </c>
      <c r="C276" s="287" t="s">
        <v>461</v>
      </c>
      <c r="D276" s="251">
        <v>200</v>
      </c>
      <c r="E276" s="251">
        <v>354</v>
      </c>
      <c r="F276" s="251">
        <v>395</v>
      </c>
      <c r="G276" s="251">
        <v>411</v>
      </c>
      <c r="H276" s="147"/>
      <c r="I276" s="248" t="s">
        <v>466</v>
      </c>
      <c r="J276" s="268" t="s">
        <v>14</v>
      </c>
      <c r="K276" s="636">
        <f>D276/D$275</f>
        <v>0.39920159680638723</v>
      </c>
      <c r="L276" s="636">
        <f>E276/E$275</f>
        <v>0.46335078534031415</v>
      </c>
      <c r="M276" s="636">
        <f t="shared" ref="L276:N277" si="27">F276/F$275</f>
        <v>0.49685534591194969</v>
      </c>
      <c r="N276" s="636">
        <f t="shared" si="27"/>
        <v>0.48870392390011891</v>
      </c>
    </row>
    <row r="277" spans="2:14">
      <c r="B277" s="250" t="s">
        <v>467</v>
      </c>
      <c r="C277" s="287" t="s">
        <v>461</v>
      </c>
      <c r="D277" s="251">
        <v>301</v>
      </c>
      <c r="E277" s="251">
        <v>410</v>
      </c>
      <c r="F277" s="251">
        <v>400</v>
      </c>
      <c r="G277" s="251">
        <v>430</v>
      </c>
      <c r="H277" s="147"/>
      <c r="I277" s="250" t="s">
        <v>467</v>
      </c>
      <c r="J277" s="268" t="s">
        <v>14</v>
      </c>
      <c r="K277" s="636">
        <f>D277/D$275</f>
        <v>0.60079840319361277</v>
      </c>
      <c r="L277" s="636">
        <f t="shared" si="27"/>
        <v>0.53664921465968585</v>
      </c>
      <c r="M277" s="636">
        <f t="shared" si="27"/>
        <v>0.50314465408805031</v>
      </c>
      <c r="N277" s="636">
        <f t="shared" si="27"/>
        <v>0.51129607609988115</v>
      </c>
    </row>
    <row r="278" spans="2:14">
      <c r="B278" s="167" t="s">
        <v>556</v>
      </c>
      <c r="C278" s="287" t="s">
        <v>461</v>
      </c>
      <c r="D278" s="286">
        <v>387</v>
      </c>
      <c r="E278" s="286">
        <v>562</v>
      </c>
      <c r="F278" s="286">
        <v>596</v>
      </c>
      <c r="G278" s="286">
        <v>641</v>
      </c>
      <c r="H278" s="147"/>
      <c r="I278" s="167" t="s">
        <v>556</v>
      </c>
      <c r="J278" s="639"/>
      <c r="K278" s="640"/>
      <c r="L278" s="640"/>
      <c r="M278" s="640"/>
      <c r="N278" s="641"/>
    </row>
    <row r="279" spans="2:14">
      <c r="B279" s="248" t="s">
        <v>466</v>
      </c>
      <c r="C279" s="287" t="s">
        <v>461</v>
      </c>
      <c r="D279" s="251">
        <v>152</v>
      </c>
      <c r="E279" s="251">
        <v>262</v>
      </c>
      <c r="F279" s="251">
        <v>292</v>
      </c>
      <c r="G279" s="251">
        <v>306</v>
      </c>
      <c r="H279" s="147"/>
      <c r="I279" s="248" t="s">
        <v>466</v>
      </c>
      <c r="J279" s="268" t="s">
        <v>14</v>
      </c>
      <c r="K279" s="637">
        <f t="shared" ref="K279:K280" si="28">D279/D$278</f>
        <v>0.39276485788113696</v>
      </c>
      <c r="L279" s="637">
        <f t="shared" ref="L279:N280" si="29">E279/E$278</f>
        <v>0.46619217081850534</v>
      </c>
      <c r="M279" s="637">
        <f t="shared" si="29"/>
        <v>0.48993288590604028</v>
      </c>
      <c r="N279" s="637">
        <f t="shared" si="29"/>
        <v>0.47737909516380655</v>
      </c>
    </row>
    <row r="280" spans="2:14">
      <c r="B280" s="250" t="s">
        <v>467</v>
      </c>
      <c r="C280" s="287" t="s">
        <v>461</v>
      </c>
      <c r="D280" s="251">
        <v>235</v>
      </c>
      <c r="E280" s="251">
        <v>300</v>
      </c>
      <c r="F280" s="251">
        <v>304</v>
      </c>
      <c r="G280" s="251">
        <v>335</v>
      </c>
      <c r="H280" s="147"/>
      <c r="I280" s="250" t="s">
        <v>467</v>
      </c>
      <c r="J280" s="268" t="s">
        <v>14</v>
      </c>
      <c r="K280" s="637">
        <f t="shared" si="28"/>
        <v>0.60723514211886309</v>
      </c>
      <c r="L280" s="637">
        <f t="shared" si="29"/>
        <v>0.53380782918149461</v>
      </c>
      <c r="M280" s="637">
        <f t="shared" si="29"/>
        <v>0.51006711409395977</v>
      </c>
      <c r="N280" s="637">
        <f t="shared" si="29"/>
        <v>0.5226209048361935</v>
      </c>
    </row>
    <row r="281" spans="2:14">
      <c r="B281" s="288" t="s">
        <v>557</v>
      </c>
      <c r="C281" s="36" t="s">
        <v>461</v>
      </c>
      <c r="D281" s="289">
        <v>28</v>
      </c>
      <c r="E281" s="289">
        <v>28</v>
      </c>
      <c r="F281" s="289">
        <v>41</v>
      </c>
      <c r="G281" s="289">
        <v>40</v>
      </c>
      <c r="H281" s="147"/>
      <c r="I281" s="643" t="s">
        <v>557</v>
      </c>
      <c r="J281" s="268"/>
      <c r="K281" s="638"/>
      <c r="L281" s="638"/>
      <c r="M281" s="638"/>
      <c r="N281" s="638"/>
    </row>
    <row r="282" spans="2:14">
      <c r="B282" s="248" t="s">
        <v>466</v>
      </c>
      <c r="C282" s="287" t="s">
        <v>461</v>
      </c>
      <c r="D282" s="251">
        <v>19</v>
      </c>
      <c r="E282" s="251">
        <v>21</v>
      </c>
      <c r="F282" s="251">
        <v>26</v>
      </c>
      <c r="G282" s="251">
        <v>25</v>
      </c>
      <c r="H282" s="147"/>
      <c r="I282" s="248" t="s">
        <v>466</v>
      </c>
      <c r="J282" s="268" t="s">
        <v>14</v>
      </c>
      <c r="K282" s="637">
        <f t="shared" ref="K282:K283" si="30">D282/D$281</f>
        <v>0.6785714285714286</v>
      </c>
      <c r="L282" s="637">
        <f t="shared" ref="L282:N283" si="31">E282/E$281</f>
        <v>0.75</v>
      </c>
      <c r="M282" s="637">
        <f t="shared" si="31"/>
        <v>0.63414634146341464</v>
      </c>
      <c r="N282" s="637">
        <f t="shared" si="31"/>
        <v>0.625</v>
      </c>
    </row>
    <row r="283" spans="2:14">
      <c r="B283" s="250" t="s">
        <v>467</v>
      </c>
      <c r="C283" s="36" t="s">
        <v>461</v>
      </c>
      <c r="D283" s="290">
        <v>9</v>
      </c>
      <c r="E283" s="290">
        <v>7</v>
      </c>
      <c r="F283" s="290">
        <v>15</v>
      </c>
      <c r="G283" s="290">
        <v>15</v>
      </c>
      <c r="H283" s="147"/>
      <c r="I283" s="250" t="s">
        <v>467</v>
      </c>
      <c r="J283" s="268" t="s">
        <v>14</v>
      </c>
      <c r="K283" s="637">
        <f t="shared" si="30"/>
        <v>0.32142857142857145</v>
      </c>
      <c r="L283" s="637">
        <f t="shared" si="31"/>
        <v>0.25</v>
      </c>
      <c r="M283" s="637">
        <f t="shared" si="31"/>
        <v>0.36585365853658536</v>
      </c>
      <c r="N283" s="637">
        <f t="shared" si="31"/>
        <v>0.375</v>
      </c>
    </row>
    <row r="284" spans="2:14" ht="30">
      <c r="B284" s="291" t="s">
        <v>558</v>
      </c>
      <c r="C284" s="36" t="s">
        <v>461</v>
      </c>
      <c r="D284" s="292">
        <v>275</v>
      </c>
      <c r="E284" s="292">
        <v>388</v>
      </c>
      <c r="F284" s="292">
        <v>390</v>
      </c>
      <c r="G284" s="292">
        <v>442</v>
      </c>
      <c r="H284" s="147"/>
      <c r="I284" s="643" t="s">
        <v>558</v>
      </c>
      <c r="J284" s="268"/>
      <c r="K284" s="638"/>
      <c r="L284" s="638"/>
      <c r="M284" s="638"/>
      <c r="N284" s="638"/>
    </row>
    <row r="285" spans="2:14">
      <c r="B285" s="248" t="s">
        <v>466</v>
      </c>
      <c r="C285" s="36" t="s">
        <v>461</v>
      </c>
      <c r="D285" s="251">
        <v>91</v>
      </c>
      <c r="E285" s="251">
        <v>158</v>
      </c>
      <c r="F285" s="251">
        <v>176</v>
      </c>
      <c r="G285" s="251">
        <v>199</v>
      </c>
      <c r="H285" s="147"/>
      <c r="I285" s="248" t="s">
        <v>466</v>
      </c>
      <c r="J285" s="268" t="s">
        <v>14</v>
      </c>
      <c r="K285" s="637">
        <f t="shared" ref="K285:K286" si="32">D285/D$284</f>
        <v>0.33090909090909093</v>
      </c>
      <c r="L285" s="637">
        <f t="shared" ref="L285:N286" si="33">E285/E$284</f>
        <v>0.40721649484536082</v>
      </c>
      <c r="M285" s="637">
        <f t="shared" si="33"/>
        <v>0.45128205128205129</v>
      </c>
      <c r="N285" s="637">
        <f t="shared" si="33"/>
        <v>0.45022624434389141</v>
      </c>
    </row>
    <row r="286" spans="2:14">
      <c r="B286" s="250" t="s">
        <v>467</v>
      </c>
      <c r="C286" s="36" t="s">
        <v>461</v>
      </c>
      <c r="D286" s="293">
        <v>184</v>
      </c>
      <c r="E286" s="293">
        <v>230</v>
      </c>
      <c r="F286" s="293">
        <v>214</v>
      </c>
      <c r="G286" s="293">
        <v>243</v>
      </c>
      <c r="H286" s="147"/>
      <c r="I286" s="250" t="s">
        <v>467</v>
      </c>
      <c r="J286" s="268" t="s">
        <v>14</v>
      </c>
      <c r="K286" s="637">
        <f t="shared" si="32"/>
        <v>0.66909090909090907</v>
      </c>
      <c r="L286" s="637">
        <f t="shared" si="33"/>
        <v>0.59278350515463918</v>
      </c>
      <c r="M286" s="637">
        <f t="shared" si="33"/>
        <v>0.54871794871794877</v>
      </c>
      <c r="N286" s="637">
        <f t="shared" si="33"/>
        <v>0.54977375565610864</v>
      </c>
    </row>
    <row r="287" spans="2:14" ht="30">
      <c r="B287" s="291" t="s">
        <v>559</v>
      </c>
      <c r="C287" s="36" t="s">
        <v>461</v>
      </c>
      <c r="D287" s="292">
        <v>763</v>
      </c>
      <c r="E287" s="292">
        <v>1256</v>
      </c>
      <c r="F287" s="292">
        <v>641</v>
      </c>
      <c r="G287" s="292">
        <v>700</v>
      </c>
      <c r="H287" s="147"/>
      <c r="I287" s="643" t="s">
        <v>559</v>
      </c>
      <c r="J287" s="268"/>
      <c r="K287" s="638"/>
      <c r="L287" s="638"/>
      <c r="M287" s="638"/>
      <c r="N287" s="638"/>
    </row>
    <row r="288" spans="2:14">
      <c r="B288" s="248" t="s">
        <v>466</v>
      </c>
      <c r="C288" s="36" t="s">
        <v>461</v>
      </c>
      <c r="D288" s="294">
        <v>539</v>
      </c>
      <c r="E288" s="294">
        <v>862</v>
      </c>
      <c r="F288" s="294">
        <v>445</v>
      </c>
      <c r="G288" s="294">
        <v>485</v>
      </c>
      <c r="H288" s="147"/>
      <c r="I288" s="248" t="s">
        <v>466</v>
      </c>
      <c r="J288" s="268" t="s">
        <v>14</v>
      </c>
      <c r="K288" s="637">
        <f t="shared" ref="K288:K289" si="34">D288/D$287</f>
        <v>0.70642201834862384</v>
      </c>
      <c r="L288" s="637">
        <f t="shared" ref="L288:N289" si="35">E288/E$287</f>
        <v>0.68630573248407645</v>
      </c>
      <c r="M288" s="637">
        <f t="shared" si="35"/>
        <v>0.69422776911076445</v>
      </c>
      <c r="N288" s="637">
        <f t="shared" si="35"/>
        <v>0.69285714285714284</v>
      </c>
    </row>
    <row r="289" spans="2:14">
      <c r="B289" s="250" t="s">
        <v>467</v>
      </c>
      <c r="C289" s="36" t="s">
        <v>461</v>
      </c>
      <c r="D289" s="293">
        <v>224</v>
      </c>
      <c r="E289" s="293">
        <v>394</v>
      </c>
      <c r="F289" s="293">
        <v>196</v>
      </c>
      <c r="G289" s="293">
        <v>215</v>
      </c>
      <c r="H289" s="147"/>
      <c r="I289" s="250" t="s">
        <v>467</v>
      </c>
      <c r="J289" s="268" t="s">
        <v>14</v>
      </c>
      <c r="K289" s="637">
        <f t="shared" si="34"/>
        <v>0.29357798165137616</v>
      </c>
      <c r="L289" s="637">
        <f t="shared" si="35"/>
        <v>0.31369426751592355</v>
      </c>
      <c r="M289" s="637">
        <f t="shared" si="35"/>
        <v>0.30577223088923555</v>
      </c>
      <c r="N289" s="637">
        <f t="shared" si="35"/>
        <v>0.30714285714285716</v>
      </c>
    </row>
    <row r="290" spans="2:14">
      <c r="B290" s="454" t="s">
        <v>560</v>
      </c>
      <c r="G290" s="133"/>
    </row>
    <row r="291" spans="2:14">
      <c r="B291" s="454"/>
      <c r="G291" s="133"/>
    </row>
    <row r="292" spans="2:14">
      <c r="G292" s="133"/>
    </row>
    <row r="293" spans="2:14">
      <c r="B293" s="304" t="s">
        <v>561</v>
      </c>
      <c r="C293" s="304"/>
      <c r="D293" s="304"/>
      <c r="E293" s="304"/>
      <c r="F293" s="146"/>
      <c r="G293" s="146"/>
      <c r="I293" s="884" t="s">
        <v>561</v>
      </c>
      <c r="J293" s="884"/>
      <c r="K293" s="884"/>
      <c r="L293" s="884"/>
      <c r="M293" s="146"/>
      <c r="N293" s="146"/>
    </row>
    <row r="294" spans="2:14">
      <c r="B294" s="244"/>
      <c r="C294" s="24" t="s">
        <v>464</v>
      </c>
      <c r="D294" s="25">
        <v>2022</v>
      </c>
      <c r="E294" s="25">
        <v>2023</v>
      </c>
      <c r="F294" s="150" t="s">
        <v>310</v>
      </c>
      <c r="G294" s="150" t="s">
        <v>365</v>
      </c>
      <c r="I294" s="244"/>
      <c r="J294" s="24" t="s">
        <v>464</v>
      </c>
      <c r="K294" s="25">
        <v>2022</v>
      </c>
      <c r="L294" s="25">
        <v>2023</v>
      </c>
      <c r="M294" s="150" t="s">
        <v>310</v>
      </c>
      <c r="N294" s="150" t="s">
        <v>365</v>
      </c>
    </row>
    <row r="295" spans="2:14" ht="45">
      <c r="B295" s="245" t="s">
        <v>562</v>
      </c>
      <c r="C295" s="246" t="s">
        <v>461</v>
      </c>
      <c r="D295" s="295">
        <v>7583</v>
      </c>
      <c r="E295" s="295">
        <v>7983</v>
      </c>
      <c r="F295" s="295">
        <v>7692</v>
      </c>
      <c r="G295" s="295">
        <v>8008</v>
      </c>
      <c r="H295" s="614"/>
      <c r="I295" s="245" t="s">
        <v>562</v>
      </c>
      <c r="J295" s="246"/>
      <c r="K295" s="295"/>
      <c r="L295" s="295"/>
      <c r="M295" s="295"/>
      <c r="N295" s="295"/>
    </row>
    <row r="296" spans="2:14">
      <c r="B296" s="512" t="s">
        <v>563</v>
      </c>
      <c r="C296" s="246" t="s">
        <v>461</v>
      </c>
      <c r="D296" s="296">
        <v>5141</v>
      </c>
      <c r="E296" s="296">
        <v>5641</v>
      </c>
      <c r="F296" s="296">
        <v>6354</v>
      </c>
      <c r="G296" s="296">
        <v>6643</v>
      </c>
      <c r="H296" s="147"/>
      <c r="I296" s="512" t="s">
        <v>563</v>
      </c>
      <c r="J296" s="246" t="s">
        <v>14</v>
      </c>
      <c r="K296" s="636">
        <f>D296/D$295</f>
        <v>0.67796386654358431</v>
      </c>
      <c r="L296" s="636">
        <f t="shared" ref="L296:N304" si="36">E296/E$295</f>
        <v>0.70662658148565705</v>
      </c>
      <c r="M296" s="636">
        <f t="shared" si="36"/>
        <v>0.82605304212168484</v>
      </c>
      <c r="N296" s="636">
        <f t="shared" si="36"/>
        <v>0.82954545454545459</v>
      </c>
    </row>
    <row r="297" spans="2:14">
      <c r="B297" s="512" t="s">
        <v>564</v>
      </c>
      <c r="C297" s="246" t="s">
        <v>461</v>
      </c>
      <c r="D297" s="296">
        <v>602</v>
      </c>
      <c r="E297" s="296">
        <v>654</v>
      </c>
      <c r="F297" s="296">
        <v>616</v>
      </c>
      <c r="G297" s="296">
        <v>627</v>
      </c>
      <c r="H297" s="147"/>
      <c r="I297" s="512" t="s">
        <v>564</v>
      </c>
      <c r="J297" s="246" t="s">
        <v>14</v>
      </c>
      <c r="K297" s="636">
        <f t="shared" ref="K297:K304" si="37">D297/D$295</f>
        <v>7.9388104971647111E-2</v>
      </c>
      <c r="L297" s="636">
        <f t="shared" si="36"/>
        <v>8.1924088688462987E-2</v>
      </c>
      <c r="M297" s="636">
        <f t="shared" si="36"/>
        <v>8.0083203328133123E-2</v>
      </c>
      <c r="N297" s="636">
        <f t="shared" si="36"/>
        <v>7.8296703296703296E-2</v>
      </c>
    </row>
    <row r="298" spans="2:14">
      <c r="B298" s="512" t="s">
        <v>565</v>
      </c>
      <c r="C298" s="246" t="s">
        <v>461</v>
      </c>
      <c r="D298" s="296">
        <v>138</v>
      </c>
      <c r="E298" s="296">
        <v>140</v>
      </c>
      <c r="F298" s="296">
        <v>138</v>
      </c>
      <c r="G298" s="296">
        <v>163</v>
      </c>
      <c r="H298" s="147"/>
      <c r="I298" s="512" t="s">
        <v>565</v>
      </c>
      <c r="J298" s="246" t="s">
        <v>14</v>
      </c>
      <c r="K298" s="636">
        <f t="shared" si="37"/>
        <v>1.8198602136357642E-2</v>
      </c>
      <c r="L298" s="636">
        <f t="shared" si="36"/>
        <v>1.7537266691719906E-2</v>
      </c>
      <c r="M298" s="636">
        <f t="shared" si="36"/>
        <v>1.7940717628705149E-2</v>
      </c>
      <c r="N298" s="636">
        <f t="shared" si="36"/>
        <v>2.0354645354645356E-2</v>
      </c>
    </row>
    <row r="299" spans="2:14">
      <c r="B299" s="512" t="s">
        <v>566</v>
      </c>
      <c r="C299" s="246" t="s">
        <v>461</v>
      </c>
      <c r="D299" s="296">
        <v>64</v>
      </c>
      <c r="E299" s="296">
        <v>75</v>
      </c>
      <c r="F299" s="296">
        <v>69</v>
      </c>
      <c r="G299" s="296">
        <v>69</v>
      </c>
      <c r="H299" s="147"/>
      <c r="I299" s="512" t="s">
        <v>566</v>
      </c>
      <c r="J299" s="246" t="s">
        <v>14</v>
      </c>
      <c r="K299" s="636">
        <f t="shared" si="37"/>
        <v>8.4399314255571671E-3</v>
      </c>
      <c r="L299" s="636">
        <f t="shared" si="36"/>
        <v>9.3949642991356629E-3</v>
      </c>
      <c r="M299" s="636">
        <f t="shared" si="36"/>
        <v>8.9703588143525744E-3</v>
      </c>
      <c r="N299" s="636">
        <f t="shared" si="36"/>
        <v>8.6163836163836161E-3</v>
      </c>
    </row>
    <row r="300" spans="2:14">
      <c r="B300" s="512" t="s">
        <v>567</v>
      </c>
      <c r="C300" s="246" t="s">
        <v>461</v>
      </c>
      <c r="D300" s="296">
        <v>65</v>
      </c>
      <c r="E300" s="296">
        <v>73</v>
      </c>
      <c r="F300" s="296">
        <v>71</v>
      </c>
      <c r="G300" s="296">
        <v>84</v>
      </c>
      <c r="H300" s="147"/>
      <c r="I300" s="512" t="s">
        <v>567</v>
      </c>
      <c r="J300" s="246" t="s">
        <v>14</v>
      </c>
      <c r="K300" s="636">
        <f t="shared" si="37"/>
        <v>8.5718053540814985E-3</v>
      </c>
      <c r="L300" s="636">
        <f t="shared" si="36"/>
        <v>9.1444319178253797E-3</v>
      </c>
      <c r="M300" s="636">
        <f t="shared" si="36"/>
        <v>9.2303692147685905E-3</v>
      </c>
      <c r="N300" s="636">
        <f t="shared" si="36"/>
        <v>1.048951048951049E-2</v>
      </c>
    </row>
    <row r="301" spans="2:14">
      <c r="B301" s="512" t="s">
        <v>568</v>
      </c>
      <c r="C301" s="246" t="s">
        <v>461</v>
      </c>
      <c r="D301" s="296">
        <v>48</v>
      </c>
      <c r="E301" s="296">
        <v>55</v>
      </c>
      <c r="F301" s="296">
        <v>57</v>
      </c>
      <c r="G301" s="296">
        <v>57</v>
      </c>
      <c r="H301" s="147"/>
      <c r="I301" s="512" t="s">
        <v>568</v>
      </c>
      <c r="J301" s="246" t="s">
        <v>14</v>
      </c>
      <c r="K301" s="636">
        <f t="shared" si="37"/>
        <v>6.3299485691678753E-3</v>
      </c>
      <c r="L301" s="636">
        <f t="shared" si="36"/>
        <v>6.8896404860328197E-3</v>
      </c>
      <c r="M301" s="636">
        <f t="shared" si="36"/>
        <v>7.4102964118564745E-3</v>
      </c>
      <c r="N301" s="636">
        <f t="shared" si="36"/>
        <v>7.117882117882118E-3</v>
      </c>
    </row>
    <row r="302" spans="2:14">
      <c r="B302" s="512" t="s">
        <v>569</v>
      </c>
      <c r="C302" s="246" t="s">
        <v>461</v>
      </c>
      <c r="D302" s="296">
        <v>32</v>
      </c>
      <c r="E302" s="296">
        <v>42</v>
      </c>
      <c r="F302" s="296">
        <v>42</v>
      </c>
      <c r="G302" s="296">
        <v>42</v>
      </c>
      <c r="H302" s="147"/>
      <c r="I302" s="512" t="s">
        <v>569</v>
      </c>
      <c r="J302" s="246" t="s">
        <v>14</v>
      </c>
      <c r="K302" s="636">
        <f t="shared" si="37"/>
        <v>4.2199657127785836E-3</v>
      </c>
      <c r="L302" s="636">
        <f t="shared" si="36"/>
        <v>5.2611800075159712E-3</v>
      </c>
      <c r="M302" s="636">
        <f t="shared" si="36"/>
        <v>5.4602184087363496E-3</v>
      </c>
      <c r="N302" s="636">
        <f t="shared" si="36"/>
        <v>5.244755244755245E-3</v>
      </c>
    </row>
    <row r="303" spans="2:14">
      <c r="B303" s="512" t="s">
        <v>570</v>
      </c>
      <c r="C303" s="246" t="s">
        <v>461</v>
      </c>
      <c r="D303" s="296">
        <v>121</v>
      </c>
      <c r="E303" s="296">
        <v>131</v>
      </c>
      <c r="F303" s="296">
        <v>138</v>
      </c>
      <c r="G303" s="296">
        <v>148</v>
      </c>
      <c r="H303" s="615"/>
      <c r="I303" s="512" t="s">
        <v>570</v>
      </c>
      <c r="J303" s="246" t="s">
        <v>14</v>
      </c>
      <c r="K303" s="636">
        <f t="shared" si="37"/>
        <v>1.5956745351444021E-2</v>
      </c>
      <c r="L303" s="636">
        <f t="shared" si="36"/>
        <v>1.6409870975823627E-2</v>
      </c>
      <c r="M303" s="636">
        <f t="shared" si="36"/>
        <v>1.7940717628705149E-2</v>
      </c>
      <c r="N303" s="636">
        <f t="shared" si="36"/>
        <v>1.848151848151848E-2</v>
      </c>
    </row>
    <row r="304" spans="2:14" ht="30">
      <c r="B304" s="512" t="s">
        <v>571</v>
      </c>
      <c r="C304" s="246" t="s">
        <v>461</v>
      </c>
      <c r="D304" s="296">
        <v>1372</v>
      </c>
      <c r="E304" s="296">
        <v>1172</v>
      </c>
      <c r="F304" s="296">
        <v>207</v>
      </c>
      <c r="G304" s="296">
        <v>175</v>
      </c>
      <c r="H304" s="147"/>
      <c r="I304" s="512" t="s">
        <v>571</v>
      </c>
      <c r="J304" s="246" t="s">
        <v>14</v>
      </c>
      <c r="K304" s="636">
        <f t="shared" si="37"/>
        <v>0.18093102993538177</v>
      </c>
      <c r="L304" s="636">
        <f t="shared" si="36"/>
        <v>0.14681197544782662</v>
      </c>
      <c r="M304" s="636">
        <f t="shared" si="36"/>
        <v>2.6911076443057722E-2</v>
      </c>
      <c r="N304" s="636">
        <f t="shared" si="36"/>
        <v>2.1853146853146852E-2</v>
      </c>
    </row>
    <row r="305" spans="2:14" customFormat="1">
      <c r="K305" s="644"/>
      <c r="L305" s="644"/>
      <c r="M305" s="644"/>
      <c r="N305" s="644"/>
    </row>
    <row r="306" spans="2:14" ht="14.65" customHeight="1">
      <c r="B306" s="245" t="s">
        <v>555</v>
      </c>
      <c r="C306" s="297" t="s">
        <v>461</v>
      </c>
      <c r="D306" s="298">
        <v>461</v>
      </c>
      <c r="E306" s="298">
        <v>780</v>
      </c>
      <c r="F306" s="298">
        <v>828</v>
      </c>
      <c r="G306" s="298">
        <v>863</v>
      </c>
      <c r="H306" s="614"/>
      <c r="I306" s="245" t="s">
        <v>555</v>
      </c>
      <c r="J306" s="297"/>
      <c r="K306" s="645"/>
      <c r="L306" s="645"/>
      <c r="M306" s="645"/>
      <c r="N306" s="645"/>
    </row>
    <row r="307" spans="2:14" ht="14.65" customHeight="1">
      <c r="B307" s="530" t="s">
        <v>563</v>
      </c>
      <c r="C307" s="246" t="s">
        <v>461</v>
      </c>
      <c r="D307" s="299">
        <v>317</v>
      </c>
      <c r="E307" s="299">
        <v>507</v>
      </c>
      <c r="F307" s="299">
        <v>617</v>
      </c>
      <c r="G307" s="299">
        <v>651</v>
      </c>
      <c r="H307" s="147"/>
      <c r="I307" s="530" t="s">
        <v>563</v>
      </c>
      <c r="J307" s="246" t="s">
        <v>14</v>
      </c>
      <c r="K307" s="636">
        <f>D307/D$306</f>
        <v>0.68763557483731019</v>
      </c>
      <c r="L307" s="636">
        <f t="shared" ref="L307:N314" si="38">E307/E$306</f>
        <v>0.65</v>
      </c>
      <c r="M307" s="636">
        <f t="shared" si="38"/>
        <v>0.74516908212560384</v>
      </c>
      <c r="N307" s="636">
        <f t="shared" si="38"/>
        <v>0.75434530706836611</v>
      </c>
    </row>
    <row r="308" spans="2:14" ht="14.65" customHeight="1">
      <c r="B308" s="530" t="s">
        <v>564</v>
      </c>
      <c r="C308" s="246" t="s">
        <v>461</v>
      </c>
      <c r="D308" s="300">
        <v>52</v>
      </c>
      <c r="E308" s="300">
        <v>94</v>
      </c>
      <c r="F308" s="300">
        <v>106</v>
      </c>
      <c r="G308" s="300">
        <v>96</v>
      </c>
      <c r="H308" s="147"/>
      <c r="I308" s="530" t="s">
        <v>564</v>
      </c>
      <c r="J308" s="246" t="s">
        <v>14</v>
      </c>
      <c r="K308" s="636">
        <f t="shared" ref="K308:K314" si="39">D308/D$306</f>
        <v>0.11279826464208242</v>
      </c>
      <c r="L308" s="636">
        <f t="shared" si="38"/>
        <v>0.12051282051282051</v>
      </c>
      <c r="M308" s="636">
        <f t="shared" si="38"/>
        <v>0.1280193236714976</v>
      </c>
      <c r="N308" s="636">
        <f t="shared" si="38"/>
        <v>0.11123986095017381</v>
      </c>
    </row>
    <row r="309" spans="2:14" ht="14.65" customHeight="1">
      <c r="B309" s="530" t="s">
        <v>566</v>
      </c>
      <c r="C309" s="246" t="s">
        <v>461</v>
      </c>
      <c r="D309" s="300">
        <v>8</v>
      </c>
      <c r="E309" s="300">
        <v>16</v>
      </c>
      <c r="F309" s="300">
        <v>19</v>
      </c>
      <c r="G309" s="300">
        <v>21</v>
      </c>
      <c r="H309" s="147"/>
      <c r="I309" s="530" t="s">
        <v>566</v>
      </c>
      <c r="J309" s="246" t="s">
        <v>14</v>
      </c>
      <c r="K309" s="636">
        <f t="shared" si="39"/>
        <v>1.735357917570499E-2</v>
      </c>
      <c r="L309" s="636">
        <f t="shared" si="38"/>
        <v>2.0512820512820513E-2</v>
      </c>
      <c r="M309" s="636">
        <f t="shared" si="38"/>
        <v>2.2946859903381644E-2</v>
      </c>
      <c r="N309" s="636">
        <f t="shared" si="38"/>
        <v>2.4333719582850522E-2</v>
      </c>
    </row>
    <row r="310" spans="2:14" ht="14.65" customHeight="1">
      <c r="B310" s="530" t="s">
        <v>565</v>
      </c>
      <c r="C310" s="246" t="s">
        <v>461</v>
      </c>
      <c r="D310" s="300">
        <v>4</v>
      </c>
      <c r="E310" s="300">
        <v>14</v>
      </c>
      <c r="F310" s="300">
        <v>13</v>
      </c>
      <c r="G310" s="300">
        <v>18</v>
      </c>
      <c r="H310" s="147"/>
      <c r="I310" s="530" t="s">
        <v>565</v>
      </c>
      <c r="J310" s="246" t="s">
        <v>14</v>
      </c>
      <c r="K310" s="636">
        <f t="shared" si="39"/>
        <v>8.6767895878524948E-3</v>
      </c>
      <c r="L310" s="636">
        <f t="shared" si="38"/>
        <v>1.7948717948717947E-2</v>
      </c>
      <c r="M310" s="636">
        <f t="shared" si="38"/>
        <v>1.570048309178744E-2</v>
      </c>
      <c r="N310" s="636">
        <f t="shared" si="38"/>
        <v>2.085747392815759E-2</v>
      </c>
    </row>
    <row r="311" spans="2:14" ht="14.65" customHeight="1">
      <c r="B311" s="530" t="s">
        <v>567</v>
      </c>
      <c r="C311" s="246" t="s">
        <v>461</v>
      </c>
      <c r="D311" s="300">
        <v>7</v>
      </c>
      <c r="E311" s="300">
        <v>11</v>
      </c>
      <c r="F311" s="300">
        <v>13</v>
      </c>
      <c r="G311" s="300">
        <v>11</v>
      </c>
      <c r="H311" s="147"/>
      <c r="I311" s="530" t="s">
        <v>567</v>
      </c>
      <c r="J311" s="246" t="s">
        <v>14</v>
      </c>
      <c r="K311" s="636">
        <f t="shared" si="39"/>
        <v>1.5184381778741865E-2</v>
      </c>
      <c r="L311" s="636">
        <f t="shared" si="38"/>
        <v>1.4102564102564103E-2</v>
      </c>
      <c r="M311" s="636">
        <f t="shared" si="38"/>
        <v>1.570048309178744E-2</v>
      </c>
      <c r="N311" s="636">
        <f t="shared" si="38"/>
        <v>1.2746234067207415E-2</v>
      </c>
    </row>
    <row r="312" spans="2:14" ht="14.65" customHeight="1">
      <c r="B312" s="530" t="s">
        <v>568</v>
      </c>
      <c r="C312" s="246" t="s">
        <v>461</v>
      </c>
      <c r="D312" s="300">
        <v>7</v>
      </c>
      <c r="E312" s="300">
        <v>11</v>
      </c>
      <c r="F312" s="300">
        <v>12</v>
      </c>
      <c r="G312" s="300">
        <v>14</v>
      </c>
      <c r="H312" s="147"/>
      <c r="I312" s="530" t="s">
        <v>568</v>
      </c>
      <c r="J312" s="246" t="s">
        <v>14</v>
      </c>
      <c r="K312" s="636">
        <f t="shared" si="39"/>
        <v>1.5184381778741865E-2</v>
      </c>
      <c r="L312" s="636">
        <f t="shared" si="38"/>
        <v>1.4102564102564103E-2</v>
      </c>
      <c r="M312" s="636">
        <f t="shared" si="38"/>
        <v>1.4492753623188406E-2</v>
      </c>
      <c r="N312" s="636">
        <f t="shared" si="38"/>
        <v>1.6222479721900347E-2</v>
      </c>
    </row>
    <row r="313" spans="2:14" ht="14.65" customHeight="1">
      <c r="B313" s="512" t="s">
        <v>570</v>
      </c>
      <c r="C313" s="246" t="s">
        <v>461</v>
      </c>
      <c r="D313" s="767">
        <v>10</v>
      </c>
      <c r="E313" s="767">
        <v>17</v>
      </c>
      <c r="F313" s="301">
        <v>23</v>
      </c>
      <c r="G313" s="301">
        <v>29</v>
      </c>
      <c r="H313" s="615"/>
      <c r="I313" s="512" t="s">
        <v>570</v>
      </c>
      <c r="J313" s="246" t="s">
        <v>14</v>
      </c>
      <c r="K313" s="636">
        <f t="shared" si="39"/>
        <v>2.1691973969631236E-2</v>
      </c>
      <c r="L313" s="636">
        <f t="shared" si="38"/>
        <v>2.1794871794871794E-2</v>
      </c>
      <c r="M313" s="636">
        <f t="shared" si="38"/>
        <v>2.7777777777777776E-2</v>
      </c>
      <c r="N313" s="636">
        <f t="shared" si="38"/>
        <v>3.3603707995365009E-2</v>
      </c>
    </row>
    <row r="314" spans="2:14" ht="14.65" customHeight="1">
      <c r="B314" s="512" t="s">
        <v>571</v>
      </c>
      <c r="C314" s="246" t="s">
        <v>461</v>
      </c>
      <c r="D314" s="767">
        <v>56</v>
      </c>
      <c r="E314" s="767">
        <v>110</v>
      </c>
      <c r="F314" s="301">
        <v>25</v>
      </c>
      <c r="G314" s="301">
        <v>23</v>
      </c>
      <c r="H314" s="147"/>
      <c r="I314" s="512" t="s">
        <v>571</v>
      </c>
      <c r="J314" s="246" t="s">
        <v>14</v>
      </c>
      <c r="K314" s="636">
        <f t="shared" si="39"/>
        <v>0.12147505422993492</v>
      </c>
      <c r="L314" s="636">
        <f t="shared" si="38"/>
        <v>0.14102564102564102</v>
      </c>
      <c r="M314" s="636">
        <f t="shared" si="38"/>
        <v>3.0193236714975844E-2</v>
      </c>
      <c r="N314" s="636">
        <f t="shared" si="38"/>
        <v>2.6651216685979143E-2</v>
      </c>
    </row>
    <row r="315" spans="2:14" ht="14.65" customHeight="1">
      <c r="B315" s="33"/>
      <c r="C315" s="302"/>
      <c r="D315" s="303"/>
      <c r="E315" s="303"/>
      <c r="F315" s="303"/>
      <c r="H315" s="147"/>
    </row>
    <row r="316" spans="2:14">
      <c r="G316" s="217"/>
      <c r="H316" s="217"/>
    </row>
    <row r="317" spans="2:14">
      <c r="B317" s="304" t="s">
        <v>572</v>
      </c>
      <c r="C317" s="304"/>
      <c r="D317" s="304"/>
      <c r="E317" s="304"/>
      <c r="F317" s="304"/>
      <c r="G317" s="146"/>
      <c r="H317" s="217"/>
    </row>
    <row r="318" spans="2:14">
      <c r="B318" s="244"/>
      <c r="C318" s="74" t="s">
        <v>464</v>
      </c>
      <c r="D318" s="199">
        <v>2022</v>
      </c>
      <c r="E318" s="199">
        <v>2023</v>
      </c>
      <c r="F318" s="199" t="s">
        <v>310</v>
      </c>
      <c r="G318" s="199" t="s">
        <v>365</v>
      </c>
      <c r="H318" s="217"/>
    </row>
    <row r="319" spans="2:14">
      <c r="B319" s="248" t="s">
        <v>573</v>
      </c>
      <c r="C319" s="246" t="s">
        <v>14</v>
      </c>
      <c r="D319" s="256">
        <v>33</v>
      </c>
      <c r="E319" s="256">
        <v>41</v>
      </c>
      <c r="F319" s="536">
        <v>32</v>
      </c>
      <c r="G319" s="536">
        <v>28</v>
      </c>
    </row>
    <row r="320" spans="2:14">
      <c r="G320" s="133"/>
    </row>
    <row r="321" spans="2:8">
      <c r="B321" s="305"/>
      <c r="G321" s="217"/>
      <c r="H321" s="217"/>
    </row>
    <row r="322" spans="2:8">
      <c r="B322" s="304" t="s">
        <v>574</v>
      </c>
      <c r="C322" s="304"/>
      <c r="D322" s="304"/>
      <c r="E322" s="304"/>
      <c r="F322" s="535"/>
      <c r="G322" s="146"/>
      <c r="H322" s="217"/>
    </row>
    <row r="323" spans="2:8">
      <c r="B323" s="244"/>
      <c r="C323" s="24" t="s">
        <v>464</v>
      </c>
      <c r="D323" s="199">
        <v>2022</v>
      </c>
      <c r="E323" s="199">
        <v>2023</v>
      </c>
      <c r="F323" s="199" t="s">
        <v>310</v>
      </c>
      <c r="G323" s="199" t="s">
        <v>365</v>
      </c>
      <c r="H323" s="217"/>
    </row>
    <row r="324" spans="2:8">
      <c r="B324" s="306" t="s">
        <v>575</v>
      </c>
      <c r="C324" s="253" t="s">
        <v>14</v>
      </c>
      <c r="D324" s="307">
        <v>39</v>
      </c>
      <c r="E324" s="247">
        <v>39</v>
      </c>
      <c r="F324" s="628">
        <v>31</v>
      </c>
      <c r="G324" s="628">
        <v>27</v>
      </c>
      <c r="H324" s="217"/>
    </row>
    <row r="325" spans="2:8">
      <c r="G325" s="133"/>
      <c r="H325" s="217"/>
    </row>
    <row r="326" spans="2:8">
      <c r="G326" s="133"/>
    </row>
    <row r="327" spans="2:8">
      <c r="B327" s="884" t="s">
        <v>576</v>
      </c>
      <c r="C327" s="884"/>
      <c r="D327" s="884"/>
      <c r="E327" s="146"/>
      <c r="F327" s="146"/>
    </row>
    <row r="328" spans="2:8">
      <c r="B328" s="244"/>
      <c r="C328" s="24" t="s">
        <v>464</v>
      </c>
      <c r="D328" s="199" t="s">
        <v>43</v>
      </c>
      <c r="E328" s="150" t="s">
        <v>310</v>
      </c>
      <c r="F328" s="150" t="s">
        <v>365</v>
      </c>
    </row>
    <row r="329" spans="2:8">
      <c r="B329" s="308" t="s">
        <v>577</v>
      </c>
      <c r="C329" s="309" t="s">
        <v>183</v>
      </c>
      <c r="D329" s="310">
        <v>50061</v>
      </c>
      <c r="E329" s="310">
        <v>101341</v>
      </c>
      <c r="F329" s="310">
        <v>124044</v>
      </c>
    </row>
    <row r="330" spans="2:8">
      <c r="B330" s="462" t="s">
        <v>578</v>
      </c>
      <c r="C330" s="124"/>
      <c r="D330" s="311"/>
      <c r="E330" s="311"/>
      <c r="F330" s="311"/>
      <c r="G330" s="311"/>
    </row>
    <row r="331" spans="2:8">
      <c r="G331" s="133"/>
    </row>
    <row r="332" spans="2:8">
      <c r="B332" s="884" t="s">
        <v>579</v>
      </c>
      <c r="C332" s="884"/>
      <c r="D332" s="884"/>
      <c r="E332" s="312"/>
      <c r="F332" s="312"/>
      <c r="G332" s="146"/>
    </row>
    <row r="333" spans="2:8">
      <c r="B333" s="244"/>
      <c r="C333" s="24" t="s">
        <v>464</v>
      </c>
      <c r="D333" s="274">
        <v>2022</v>
      </c>
      <c r="E333" s="274">
        <v>2023</v>
      </c>
      <c r="F333" s="274" t="s">
        <v>310</v>
      </c>
      <c r="G333" s="274" t="s">
        <v>365</v>
      </c>
    </row>
    <row r="334" spans="2:8">
      <c r="B334" s="509" t="s">
        <v>580</v>
      </c>
      <c r="C334" s="630" t="s">
        <v>54</v>
      </c>
      <c r="D334" s="646">
        <f>(D335-(D336-D337))/D337</f>
        <v>4.9987614630547066</v>
      </c>
      <c r="E334" s="646">
        <f>(E335-(E336-E337))/E337</f>
        <v>3.3849161753159782</v>
      </c>
      <c r="F334" s="646">
        <f>(F335-(F336-F337))/F337</f>
        <v>3.8294138010616203</v>
      </c>
      <c r="G334" s="646">
        <f>(G335-(G336-G337))/G337</f>
        <v>4.363866877971474</v>
      </c>
    </row>
    <row r="335" spans="2:8">
      <c r="B335" s="508" t="s">
        <v>581</v>
      </c>
      <c r="C335" s="631" t="s">
        <v>83</v>
      </c>
      <c r="D335" s="491">
        <v>225664</v>
      </c>
      <c r="E335" s="634">
        <v>273392</v>
      </c>
      <c r="F335" s="634">
        <v>421288</v>
      </c>
      <c r="G335" s="634">
        <v>500167</v>
      </c>
      <c r="H335" s="459"/>
    </row>
    <row r="336" spans="2:8">
      <c r="B336" s="313" t="s">
        <v>582</v>
      </c>
      <c r="C336" s="314" t="s">
        <v>83</v>
      </c>
      <c r="D336" s="632">
        <v>73919</v>
      </c>
      <c r="E336" s="632">
        <v>118475</v>
      </c>
      <c r="F336" s="632">
        <v>176091</v>
      </c>
      <c r="G336" s="633">
        <v>192390</v>
      </c>
    </row>
    <row r="337" spans="2:10">
      <c r="B337" s="313" t="s">
        <v>583</v>
      </c>
      <c r="C337" s="314" t="s">
        <v>83</v>
      </c>
      <c r="D337" s="315">
        <v>37948</v>
      </c>
      <c r="E337" s="315">
        <v>64957</v>
      </c>
      <c r="F337" s="315">
        <v>86660</v>
      </c>
      <c r="G337" s="629">
        <v>91495</v>
      </c>
    </row>
    <row r="338" spans="2:10">
      <c r="B338" s="316"/>
      <c r="C338" s="124"/>
      <c r="D338" s="447"/>
      <c r="E338" s="317"/>
      <c r="F338" s="317"/>
    </row>
    <row r="339" spans="2:10">
      <c r="D339" s="318"/>
    </row>
    <row r="340" spans="2:10">
      <c r="B340" s="304" t="s">
        <v>584</v>
      </c>
      <c r="C340" s="304"/>
      <c r="D340" s="304"/>
      <c r="E340" s="304"/>
      <c r="F340" s="304"/>
      <c r="G340" s="146"/>
    </row>
    <row r="341" spans="2:10">
      <c r="B341" s="244"/>
      <c r="C341" s="74" t="s">
        <v>464</v>
      </c>
      <c r="D341" s="199">
        <v>2022</v>
      </c>
      <c r="E341" s="199">
        <v>2023</v>
      </c>
      <c r="F341" s="199" t="s">
        <v>310</v>
      </c>
      <c r="G341" s="199" t="s">
        <v>365</v>
      </c>
    </row>
    <row r="342" spans="2:10">
      <c r="B342" s="248" t="s">
        <v>585</v>
      </c>
      <c r="C342" s="319" t="s">
        <v>14</v>
      </c>
      <c r="D342" s="320">
        <v>39</v>
      </c>
      <c r="E342" s="320">
        <v>58</v>
      </c>
      <c r="F342" s="320">
        <v>46</v>
      </c>
      <c r="G342" s="320">
        <v>51</v>
      </c>
      <c r="H342" s="684"/>
    </row>
    <row r="345" spans="2:10" ht="15.75">
      <c r="B345" s="546" t="s">
        <v>626</v>
      </c>
      <c r="C345" s="547"/>
      <c r="D345" s="547"/>
      <c r="E345" s="547"/>
      <c r="F345" s="547"/>
      <c r="G345" s="548"/>
      <c r="H345" s="548"/>
      <c r="I345" s="548"/>
      <c r="J345" s="548"/>
    </row>
    <row r="346" spans="2:10" ht="30">
      <c r="B346" s="546"/>
      <c r="C346" s="149" t="s">
        <v>464</v>
      </c>
      <c r="D346" s="549" t="s">
        <v>586</v>
      </c>
      <c r="E346" s="549" t="s">
        <v>587</v>
      </c>
      <c r="F346" s="549" t="s">
        <v>588</v>
      </c>
      <c r="G346" s="549" t="s">
        <v>589</v>
      </c>
      <c r="H346" s="550" t="s">
        <v>590</v>
      </c>
      <c r="I346" s="549" t="s">
        <v>591</v>
      </c>
      <c r="J346" s="550" t="s">
        <v>592</v>
      </c>
    </row>
    <row r="347" spans="2:10">
      <c r="B347" s="551" t="s">
        <v>593</v>
      </c>
      <c r="C347" s="552" t="s">
        <v>461</v>
      </c>
      <c r="D347" s="553">
        <v>8008</v>
      </c>
      <c r="E347" s="553">
        <v>155</v>
      </c>
      <c r="F347" s="553">
        <v>14</v>
      </c>
      <c r="G347" s="553">
        <v>70</v>
      </c>
      <c r="H347" s="553">
        <v>100</v>
      </c>
      <c r="I347" s="553">
        <v>839</v>
      </c>
      <c r="J347" s="134">
        <v>61</v>
      </c>
    </row>
    <row r="348" spans="2:10">
      <c r="B348" s="554" t="s">
        <v>473</v>
      </c>
      <c r="C348" s="547"/>
      <c r="D348" s="547"/>
      <c r="E348" s="547"/>
      <c r="F348" s="547"/>
      <c r="G348" s="548"/>
      <c r="H348" s="548"/>
      <c r="I348" s="548"/>
      <c r="J348" s="548"/>
    </row>
    <row r="349" spans="2:10">
      <c r="B349" s="551" t="s">
        <v>466</v>
      </c>
      <c r="C349" s="552" t="s">
        <v>461</v>
      </c>
      <c r="D349" s="553">
        <v>2791</v>
      </c>
      <c r="E349" s="553">
        <v>73</v>
      </c>
      <c r="F349" s="553">
        <v>9</v>
      </c>
      <c r="G349" s="553">
        <v>26</v>
      </c>
      <c r="H349" s="553">
        <v>54</v>
      </c>
      <c r="I349" s="553">
        <v>621</v>
      </c>
      <c r="J349" s="553">
        <v>31</v>
      </c>
    </row>
    <row r="350" spans="2:10">
      <c r="B350" s="551" t="s">
        <v>467</v>
      </c>
      <c r="C350" s="552" t="s">
        <v>461</v>
      </c>
      <c r="D350" s="553">
        <v>5217</v>
      </c>
      <c r="E350" s="553">
        <v>82</v>
      </c>
      <c r="F350" s="553">
        <v>5</v>
      </c>
      <c r="G350" s="553">
        <v>44</v>
      </c>
      <c r="H350" s="553">
        <v>46</v>
      </c>
      <c r="I350" s="553">
        <v>218</v>
      </c>
      <c r="J350" s="553">
        <v>30</v>
      </c>
    </row>
    <row r="351" spans="2:10">
      <c r="B351" s="304" t="s">
        <v>572</v>
      </c>
      <c r="C351" s="304"/>
      <c r="D351" s="304"/>
      <c r="E351" s="304"/>
      <c r="F351" s="304"/>
      <c r="G351" s="304"/>
      <c r="H351" s="304"/>
      <c r="I351" s="304"/>
      <c r="J351" s="304"/>
    </row>
    <row r="352" spans="2:10">
      <c r="B352" s="555" t="s">
        <v>572</v>
      </c>
      <c r="C352" s="556" t="s">
        <v>14</v>
      </c>
      <c r="D352" s="536">
        <v>28</v>
      </c>
      <c r="E352" s="557">
        <v>29</v>
      </c>
      <c r="F352" s="545">
        <v>21.4</v>
      </c>
      <c r="G352" s="558">
        <v>28.6</v>
      </c>
      <c r="H352" s="557">
        <v>7.94</v>
      </c>
      <c r="I352" s="559">
        <v>15.1</v>
      </c>
      <c r="J352" s="559">
        <v>10</v>
      </c>
    </row>
    <row r="353" spans="2:10">
      <c r="B353" s="560" t="s">
        <v>574</v>
      </c>
      <c r="C353" s="561" t="s">
        <v>14</v>
      </c>
      <c r="D353" s="628">
        <v>27</v>
      </c>
      <c r="E353" s="557">
        <v>29</v>
      </c>
      <c r="F353" s="545">
        <v>21.4</v>
      </c>
      <c r="G353" s="558">
        <v>28.6</v>
      </c>
      <c r="H353" s="557">
        <v>7.94</v>
      </c>
      <c r="I353" s="559">
        <v>15.1</v>
      </c>
      <c r="J353" s="559">
        <v>10</v>
      </c>
    </row>
    <row r="354" spans="2:10">
      <c r="B354" s="875" t="s">
        <v>594</v>
      </c>
      <c r="C354" s="876"/>
      <c r="D354" s="876"/>
      <c r="E354" s="876"/>
      <c r="F354" s="876"/>
      <c r="G354" s="876"/>
      <c r="H354" s="876"/>
      <c r="I354" s="876"/>
      <c r="J354" s="877"/>
    </row>
    <row r="355" spans="2:10">
      <c r="B355" s="562" t="s">
        <v>466</v>
      </c>
      <c r="C355" s="563" t="s">
        <v>14</v>
      </c>
      <c r="D355" s="705">
        <v>30</v>
      </c>
      <c r="E355" s="557">
        <v>51</v>
      </c>
      <c r="F355" s="545">
        <v>3</v>
      </c>
      <c r="G355" s="545">
        <v>11</v>
      </c>
      <c r="H355" s="545">
        <v>15.4</v>
      </c>
      <c r="I355" s="559">
        <v>12.7</v>
      </c>
      <c r="J355" s="559">
        <v>2</v>
      </c>
    </row>
    <row r="356" spans="2:10">
      <c r="B356" s="562" t="s">
        <v>467</v>
      </c>
      <c r="C356" s="563" t="s">
        <v>14</v>
      </c>
      <c r="D356" s="705">
        <v>28</v>
      </c>
      <c r="E356" s="557">
        <v>49</v>
      </c>
      <c r="F356" s="545">
        <v>0</v>
      </c>
      <c r="G356" s="545">
        <v>9</v>
      </c>
      <c r="H356" s="545">
        <v>2.0299999999999998</v>
      </c>
      <c r="I356" s="559">
        <v>2.4</v>
      </c>
      <c r="J356" s="559">
        <v>4</v>
      </c>
    </row>
    <row r="357" spans="2:10">
      <c r="B357" s="872" t="s">
        <v>594</v>
      </c>
      <c r="C357" s="873"/>
      <c r="D357" s="873"/>
      <c r="E357" s="873"/>
      <c r="F357" s="873"/>
      <c r="G357" s="873"/>
      <c r="H357" s="873"/>
      <c r="I357" s="873"/>
      <c r="J357" s="874"/>
    </row>
    <row r="358" spans="2:10">
      <c r="B358" s="562" t="s">
        <v>475</v>
      </c>
      <c r="C358" s="561" t="s">
        <v>14</v>
      </c>
      <c r="D358" s="543">
        <v>39</v>
      </c>
      <c r="E358" s="557">
        <v>14</v>
      </c>
      <c r="F358" s="706">
        <v>0</v>
      </c>
      <c r="G358" s="706">
        <v>40</v>
      </c>
      <c r="H358" s="545">
        <v>9</v>
      </c>
      <c r="I358" s="707">
        <v>7.8</v>
      </c>
      <c r="J358" s="559">
        <v>4</v>
      </c>
    </row>
    <row r="359" spans="2:10">
      <c r="B359" s="562" t="s">
        <v>476</v>
      </c>
      <c r="C359" s="563" t="s">
        <v>14</v>
      </c>
      <c r="D359" s="544">
        <v>23</v>
      </c>
      <c r="E359" s="557">
        <v>81</v>
      </c>
      <c r="F359" s="706">
        <v>64.3</v>
      </c>
      <c r="G359" s="706">
        <v>55.7</v>
      </c>
      <c r="H359" s="706">
        <v>7.4</v>
      </c>
      <c r="I359" s="707">
        <v>7.2</v>
      </c>
      <c r="J359" s="559">
        <v>2</v>
      </c>
    </row>
    <row r="360" spans="2:10">
      <c r="B360" s="562" t="s">
        <v>477</v>
      </c>
      <c r="C360" s="563" t="s">
        <v>14</v>
      </c>
      <c r="D360" s="544">
        <v>15</v>
      </c>
      <c r="E360" s="557">
        <v>5</v>
      </c>
      <c r="F360" s="706">
        <v>35.700000000000003</v>
      </c>
      <c r="G360" s="706">
        <v>4.3</v>
      </c>
      <c r="H360" s="706">
        <v>8.6</v>
      </c>
      <c r="I360" s="707">
        <v>0.1</v>
      </c>
      <c r="J360" s="559">
        <v>0</v>
      </c>
    </row>
    <row r="361" spans="2:10">
      <c r="B361" s="554" t="s">
        <v>478</v>
      </c>
      <c r="C361" s="547"/>
      <c r="D361" s="547"/>
      <c r="E361" s="547"/>
      <c r="F361" s="547"/>
      <c r="G361" s="548"/>
      <c r="H361" s="548"/>
      <c r="I361" s="548"/>
      <c r="J361" s="548"/>
    </row>
    <row r="362" spans="2:10">
      <c r="B362" s="564" t="s">
        <v>479</v>
      </c>
      <c r="C362" s="563" t="s">
        <v>461</v>
      </c>
      <c r="D362" s="557">
        <v>3634</v>
      </c>
      <c r="E362" s="557">
        <v>105</v>
      </c>
      <c r="F362" s="553">
        <v>10</v>
      </c>
      <c r="G362" s="553">
        <v>3</v>
      </c>
      <c r="H362" s="553">
        <v>36</v>
      </c>
      <c r="I362" s="553">
        <v>827</v>
      </c>
      <c r="J362" s="553">
        <v>0</v>
      </c>
    </row>
    <row r="363" spans="2:10">
      <c r="B363" s="564" t="s">
        <v>480</v>
      </c>
      <c r="C363" s="563" t="s">
        <v>461</v>
      </c>
      <c r="D363" s="557">
        <v>4374</v>
      </c>
      <c r="E363" s="557">
        <v>50</v>
      </c>
      <c r="F363" s="553">
        <v>4</v>
      </c>
      <c r="G363" s="553">
        <v>67</v>
      </c>
      <c r="H363" s="553">
        <v>64</v>
      </c>
      <c r="I363" s="553">
        <v>12</v>
      </c>
      <c r="J363" s="553">
        <v>61</v>
      </c>
    </row>
    <row r="364" spans="2:10">
      <c r="B364" s="875" t="s">
        <v>481</v>
      </c>
      <c r="C364" s="876"/>
      <c r="D364" s="876"/>
      <c r="E364" s="876"/>
      <c r="F364" s="876"/>
      <c r="G364" s="876"/>
      <c r="H364" s="876"/>
      <c r="I364" s="876"/>
      <c r="J364" s="877"/>
    </row>
    <row r="365" spans="2:10">
      <c r="B365" s="564" t="s">
        <v>482</v>
      </c>
      <c r="C365" s="563" t="s">
        <v>461</v>
      </c>
      <c r="D365" s="557">
        <v>7985</v>
      </c>
      <c r="E365" s="557">
        <v>152</v>
      </c>
      <c r="F365" s="553">
        <v>14</v>
      </c>
      <c r="G365" s="553">
        <v>68</v>
      </c>
      <c r="H365" s="553">
        <v>84</v>
      </c>
      <c r="I365" s="553">
        <v>837</v>
      </c>
      <c r="J365" s="553">
        <v>54</v>
      </c>
    </row>
    <row r="366" spans="2:10">
      <c r="B366" s="564" t="s">
        <v>483</v>
      </c>
      <c r="C366" s="563" t="s">
        <v>461</v>
      </c>
      <c r="D366" s="557">
        <v>23</v>
      </c>
      <c r="E366" s="557">
        <v>3</v>
      </c>
      <c r="F366" s="553">
        <v>0</v>
      </c>
      <c r="G366" s="553">
        <v>2</v>
      </c>
      <c r="H366" s="553">
        <v>16</v>
      </c>
      <c r="I366" s="553">
        <v>2</v>
      </c>
      <c r="J366" s="553">
        <v>7</v>
      </c>
    </row>
    <row r="367" spans="2:10">
      <c r="B367" s="304" t="s">
        <v>509</v>
      </c>
      <c r="C367" s="304"/>
      <c r="D367" s="304"/>
      <c r="E367" s="304"/>
      <c r="F367" s="304"/>
      <c r="G367" s="548"/>
      <c r="H367" s="304"/>
      <c r="I367" s="304"/>
      <c r="J367" s="565"/>
    </row>
    <row r="368" spans="2:10">
      <c r="B368" s="564" t="s">
        <v>499</v>
      </c>
      <c r="C368" s="768" t="s">
        <v>461</v>
      </c>
      <c r="D368" s="566">
        <v>2562</v>
      </c>
      <c r="E368" s="553">
        <v>62</v>
      </c>
      <c r="F368" s="553">
        <v>3</v>
      </c>
      <c r="G368" s="553">
        <v>40</v>
      </c>
      <c r="H368" s="553">
        <v>40</v>
      </c>
      <c r="I368" s="553">
        <v>296</v>
      </c>
      <c r="J368" s="553">
        <v>35</v>
      </c>
    </row>
    <row r="369" spans="2:10">
      <c r="B369" s="769" t="s">
        <v>594</v>
      </c>
      <c r="C369" s="769"/>
      <c r="D369" s="769"/>
      <c r="E369" s="769"/>
      <c r="F369" s="769"/>
      <c r="G369" s="769"/>
      <c r="H369" s="769"/>
      <c r="I369" s="769"/>
      <c r="J369" s="769"/>
    </row>
    <row r="370" spans="2:10">
      <c r="B370" s="562" t="s">
        <v>466</v>
      </c>
      <c r="C370" s="768" t="s">
        <v>461</v>
      </c>
      <c r="D370" s="553">
        <v>1032</v>
      </c>
      <c r="E370" s="553">
        <v>29</v>
      </c>
      <c r="F370" s="553">
        <v>2</v>
      </c>
      <c r="G370" s="553">
        <v>15</v>
      </c>
      <c r="H370" s="553">
        <v>26</v>
      </c>
      <c r="I370" s="553">
        <v>227</v>
      </c>
      <c r="J370" s="553">
        <v>21</v>
      </c>
    </row>
    <row r="371" spans="2:10">
      <c r="B371" s="562" t="s">
        <v>467</v>
      </c>
      <c r="C371" s="768" t="s">
        <v>461</v>
      </c>
      <c r="D371" s="553">
        <v>1530</v>
      </c>
      <c r="E371" s="553">
        <v>33</v>
      </c>
      <c r="F371" s="553">
        <v>1</v>
      </c>
      <c r="G371" s="553">
        <v>25</v>
      </c>
      <c r="H371" s="553">
        <v>14</v>
      </c>
      <c r="I371" s="553">
        <v>69</v>
      </c>
      <c r="J371" s="553">
        <v>14</v>
      </c>
    </row>
    <row r="372" spans="2:10">
      <c r="B372" s="770" t="s">
        <v>594</v>
      </c>
      <c r="C372" s="878"/>
      <c r="D372" s="879"/>
      <c r="E372" s="879"/>
      <c r="F372" s="879"/>
      <c r="G372" s="879"/>
      <c r="H372" s="879"/>
      <c r="I372" s="879"/>
      <c r="J372" s="880"/>
    </row>
    <row r="373" spans="2:10">
      <c r="B373" s="562" t="s">
        <v>475</v>
      </c>
      <c r="C373" s="768" t="s">
        <v>461</v>
      </c>
      <c r="D373" s="553">
        <v>1487</v>
      </c>
      <c r="E373" s="553">
        <v>9</v>
      </c>
      <c r="F373" s="553">
        <v>0</v>
      </c>
      <c r="G373" s="553">
        <v>14</v>
      </c>
      <c r="H373" s="553">
        <v>11</v>
      </c>
      <c r="I373" s="553">
        <v>461</v>
      </c>
      <c r="J373" s="553">
        <v>7</v>
      </c>
    </row>
    <row r="374" spans="2:10">
      <c r="B374" s="562" t="s">
        <v>476</v>
      </c>
      <c r="C374" s="768" t="s">
        <v>461</v>
      </c>
      <c r="D374" s="553">
        <v>1018</v>
      </c>
      <c r="E374" s="553">
        <v>53</v>
      </c>
      <c r="F374" s="553">
        <v>21.4</v>
      </c>
      <c r="G374" s="553">
        <v>25</v>
      </c>
      <c r="H374" s="553">
        <v>24</v>
      </c>
      <c r="I374" s="553">
        <v>370</v>
      </c>
      <c r="J374" s="553">
        <v>28</v>
      </c>
    </row>
    <row r="375" spans="2:10">
      <c r="B375" s="562" t="s">
        <v>477</v>
      </c>
      <c r="C375" s="768" t="s">
        <v>461</v>
      </c>
      <c r="D375" s="553">
        <v>57</v>
      </c>
      <c r="E375" s="553">
        <v>0</v>
      </c>
      <c r="F375" s="553">
        <v>0</v>
      </c>
      <c r="G375" s="553">
        <v>1</v>
      </c>
      <c r="H375" s="553">
        <v>5</v>
      </c>
      <c r="I375" s="553">
        <v>8</v>
      </c>
      <c r="J375" s="553">
        <v>0</v>
      </c>
    </row>
    <row r="376" spans="2:10">
      <c r="B376" s="454"/>
      <c r="D376" s="132"/>
      <c r="E376" s="132"/>
      <c r="F376" s="132"/>
      <c r="G376" s="132"/>
      <c r="I376" s="133"/>
      <c r="J376" s="133"/>
    </row>
  </sheetData>
  <sheetProtection algorithmName="SHA-512" hashValue="WQ6URJrqm4n2ZN6we+mAlWJbJgX+C5jm7vE9owudlJRETUqHti6Cs4VNb9w4+gLikFrqOOrV44TxgbhRnFRGXg==" saltValue="O5Ugo6sBQfNf2AqxF9NUIg==" spinCount="100000" sheet="1" selectLockedCells="1" selectUnlockedCells="1"/>
  <mergeCells count="19">
    <mergeCell ref="M76:O76"/>
    <mergeCell ref="M94:O94"/>
    <mergeCell ref="G76:I76"/>
    <mergeCell ref="G94:I94"/>
    <mergeCell ref="B354:J354"/>
    <mergeCell ref="B357:J357"/>
    <mergeCell ref="B364:J364"/>
    <mergeCell ref="C372:J372"/>
    <mergeCell ref="J76:L76"/>
    <mergeCell ref="J94:L94"/>
    <mergeCell ref="I293:L293"/>
    <mergeCell ref="C76:C77"/>
    <mergeCell ref="B332:D332"/>
    <mergeCell ref="B160:E160"/>
    <mergeCell ref="B179:E179"/>
    <mergeCell ref="C94:C95"/>
    <mergeCell ref="D94:F94"/>
    <mergeCell ref="D76:F76"/>
    <mergeCell ref="B327:D327"/>
  </mergeCells>
  <phoneticPr fontId="5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87AF-1211-4798-B060-FC555229B1B2}">
  <sheetPr>
    <tabColor theme="9" tint="0.39997558519241921"/>
  </sheetPr>
  <dimension ref="B1:J61"/>
  <sheetViews>
    <sheetView showGridLines="0" topLeftCell="A21" zoomScaleNormal="100" workbookViewId="0">
      <selection activeCell="C43" sqref="C43"/>
    </sheetView>
  </sheetViews>
  <sheetFormatPr defaultColWidth="8.7109375" defaultRowHeight="15"/>
  <cols>
    <col min="1" max="1" width="5.7109375" style="2" customWidth="1"/>
    <col min="2" max="2" width="3.7109375" style="2" customWidth="1"/>
    <col min="3" max="3" width="75.7109375" style="17" customWidth="1"/>
    <col min="4" max="4" width="15.7109375" style="7" customWidth="1"/>
    <col min="5" max="5" width="25.7109375" style="5" customWidth="1"/>
    <col min="6" max="8" width="25.140625" style="5" customWidth="1"/>
    <col min="9" max="13" width="25.140625" style="2" customWidth="1"/>
    <col min="14" max="16384" width="8.7109375" style="2"/>
  </cols>
  <sheetData>
    <row r="1" spans="3:10">
      <c r="C1" s="8"/>
      <c r="D1" s="4"/>
      <c r="E1" s="3"/>
      <c r="F1" s="3"/>
    </row>
    <row r="2" spans="3:10">
      <c r="C2" s="8"/>
      <c r="D2" s="4"/>
      <c r="E2" s="3"/>
      <c r="F2" s="3"/>
    </row>
    <row r="3" spans="3:10">
      <c r="C3" s="8"/>
      <c r="D3" s="4"/>
      <c r="E3" s="3"/>
      <c r="F3" s="3"/>
    </row>
    <row r="4" spans="3:10">
      <c r="C4" s="8"/>
      <c r="D4" s="4"/>
      <c r="E4" s="3"/>
      <c r="F4" s="3"/>
    </row>
    <row r="5" spans="3:10">
      <c r="C5" s="8"/>
      <c r="D5" s="4"/>
      <c r="E5" s="3"/>
      <c r="F5" s="3"/>
    </row>
    <row r="6" spans="3:10">
      <c r="C6" s="2"/>
      <c r="D6" s="9"/>
      <c r="E6" s="6"/>
      <c r="F6" s="6"/>
    </row>
    <row r="7" spans="3:10" ht="18.75">
      <c r="C7" s="10" t="s">
        <v>599</v>
      </c>
      <c r="G7"/>
    </row>
    <row r="8" spans="3:10">
      <c r="C8" s="2"/>
      <c r="D8" s="321"/>
      <c r="E8" s="2"/>
      <c r="F8" s="2"/>
      <c r="G8" s="2"/>
      <c r="H8" s="2"/>
    </row>
    <row r="9" spans="3:10">
      <c r="C9" s="20" t="s">
        <v>600</v>
      </c>
      <c r="D9" s="21"/>
      <c r="E9" s="22"/>
      <c r="F9" s="22"/>
      <c r="G9" s="22"/>
      <c r="H9" s="22"/>
      <c r="I9" s="217"/>
      <c r="J9" s="322"/>
    </row>
    <row r="10" spans="3:10">
      <c r="C10" s="323"/>
      <c r="D10" s="24" t="s">
        <v>464</v>
      </c>
      <c r="E10" s="25">
        <v>2022</v>
      </c>
      <c r="F10" s="25">
        <v>2023</v>
      </c>
      <c r="G10" s="25" t="s">
        <v>310</v>
      </c>
      <c r="H10" s="25" t="s">
        <v>365</v>
      </c>
      <c r="I10" s="217"/>
      <c r="J10" s="322"/>
    </row>
    <row r="11" spans="3:10">
      <c r="C11" s="324" t="s">
        <v>601</v>
      </c>
      <c r="D11" s="325" t="s">
        <v>602</v>
      </c>
      <c r="E11" s="326">
        <v>0</v>
      </c>
      <c r="F11" s="326">
        <v>0</v>
      </c>
      <c r="G11" s="326">
        <v>11</v>
      </c>
      <c r="H11" s="326">
        <v>9</v>
      </c>
      <c r="I11" s="217"/>
      <c r="J11" s="322"/>
    </row>
    <row r="12" spans="3:10">
      <c r="C12" s="327" t="s">
        <v>603</v>
      </c>
      <c r="D12" s="325" t="s">
        <v>461</v>
      </c>
      <c r="E12" s="326">
        <v>0</v>
      </c>
      <c r="F12" s="326">
        <v>0</v>
      </c>
      <c r="G12" s="326">
        <v>0</v>
      </c>
      <c r="H12" s="326">
        <v>0</v>
      </c>
      <c r="I12" s="217"/>
      <c r="J12" s="322"/>
    </row>
    <row r="13" spans="3:10">
      <c r="C13" s="328" t="s">
        <v>604</v>
      </c>
      <c r="D13" s="325" t="s">
        <v>461</v>
      </c>
      <c r="E13" s="326">
        <v>0</v>
      </c>
      <c r="F13" s="326">
        <v>0</v>
      </c>
      <c r="G13" s="326">
        <v>0</v>
      </c>
      <c r="H13" s="326">
        <v>0</v>
      </c>
      <c r="I13" s="217"/>
      <c r="J13" s="322"/>
    </row>
    <row r="14" spans="3:10">
      <c r="C14" s="328" t="s">
        <v>605</v>
      </c>
      <c r="D14" s="325" t="s">
        <v>461</v>
      </c>
      <c r="E14" s="326">
        <v>0</v>
      </c>
      <c r="F14" s="326">
        <v>0</v>
      </c>
      <c r="G14" s="326">
        <v>0</v>
      </c>
      <c r="H14" s="326">
        <v>1</v>
      </c>
      <c r="I14" s="217"/>
      <c r="J14"/>
    </row>
    <row r="15" spans="3:10">
      <c r="C15" s="328" t="s">
        <v>606</v>
      </c>
      <c r="D15" s="325" t="s">
        <v>461</v>
      </c>
      <c r="E15" s="326">
        <v>0</v>
      </c>
      <c r="F15" s="326">
        <v>0</v>
      </c>
      <c r="G15" s="326">
        <v>1</v>
      </c>
      <c r="H15" s="326">
        <v>5</v>
      </c>
      <c r="I15" s="217"/>
      <c r="J15"/>
    </row>
    <row r="16" spans="3:10">
      <c r="C16" s="328" t="s">
        <v>607</v>
      </c>
      <c r="D16" s="325" t="s">
        <v>461</v>
      </c>
      <c r="E16" s="326">
        <v>0</v>
      </c>
      <c r="F16" s="326">
        <v>0</v>
      </c>
      <c r="G16" s="326">
        <v>10</v>
      </c>
      <c r="H16" s="326">
        <v>3</v>
      </c>
      <c r="I16" s="217"/>
      <c r="J16"/>
    </row>
    <row r="17" spans="2:10">
      <c r="C17" s="443" t="s">
        <v>608</v>
      </c>
      <c r="D17" s="124"/>
      <c r="E17" s="331"/>
      <c r="F17" s="331"/>
      <c r="G17" s="217"/>
      <c r="H17" s="217"/>
      <c r="I17" s="217"/>
      <c r="J17"/>
    </row>
    <row r="18" spans="2:10" s="5" customFormat="1">
      <c r="B18" s="2"/>
      <c r="C18" s="330"/>
      <c r="D18" s="124"/>
      <c r="E18" s="332"/>
      <c r="F18" s="333"/>
      <c r="G18" s="334"/>
      <c r="H18" s="217"/>
      <c r="I18" s="217"/>
      <c r="J18"/>
    </row>
    <row r="19" spans="2:10" s="5" customFormat="1">
      <c r="B19" s="2"/>
      <c r="C19" s="335"/>
      <c r="D19" s="336"/>
      <c r="E19" s="322"/>
      <c r="F19" s="322"/>
      <c r="G19" s="329"/>
      <c r="H19" s="217"/>
      <c r="I19" s="217"/>
      <c r="J19"/>
    </row>
    <row r="20" spans="2:10" s="5" customFormat="1">
      <c r="B20" s="2"/>
      <c r="C20" s="20" t="s">
        <v>609</v>
      </c>
      <c r="D20" s="21"/>
      <c r="E20" s="22"/>
      <c r="F20" s="22"/>
      <c r="G20" s="22"/>
      <c r="H20" s="22"/>
      <c r="I20" s="217"/>
      <c r="J20"/>
    </row>
    <row r="21" spans="2:10" s="5" customFormat="1">
      <c r="B21" s="2"/>
      <c r="C21" s="323"/>
      <c r="D21" s="24" t="s">
        <v>464</v>
      </c>
      <c r="E21" s="25">
        <v>2022</v>
      </c>
      <c r="F21" s="25">
        <v>2023</v>
      </c>
      <c r="G21" s="25" t="s">
        <v>310</v>
      </c>
      <c r="H21" s="25" t="s">
        <v>365</v>
      </c>
      <c r="I21" s="217"/>
      <c r="J21"/>
    </row>
    <row r="22" spans="2:10" s="5" customFormat="1" ht="30">
      <c r="B22" s="2"/>
      <c r="C22" s="771" t="s">
        <v>610</v>
      </c>
      <c r="D22" s="337" t="s">
        <v>611</v>
      </c>
      <c r="E22" s="326">
        <v>0</v>
      </c>
      <c r="F22" s="326">
        <v>0</v>
      </c>
      <c r="G22" s="326">
        <v>0.72</v>
      </c>
      <c r="H22" s="326">
        <v>0.71</v>
      </c>
      <c r="I22" s="217"/>
      <c r="J22"/>
    </row>
    <row r="23" spans="2:10" s="5" customFormat="1" ht="39" customHeight="1">
      <c r="B23" s="2"/>
      <c r="C23" s="893" t="s">
        <v>612</v>
      </c>
      <c r="D23" s="893"/>
      <c r="E23" s="893"/>
      <c r="F23" s="893"/>
      <c r="G23" s="282"/>
      <c r="H23" s="217"/>
      <c r="I23" s="217"/>
      <c r="J23"/>
    </row>
    <row r="24" spans="2:10" s="5" customFormat="1">
      <c r="B24" s="2"/>
      <c r="C24" s="330"/>
      <c r="D24" s="102"/>
      <c r="E24" s="331"/>
      <c r="F24" s="331"/>
      <c r="G24" s="329"/>
      <c r="H24" s="217"/>
      <c r="I24" s="217"/>
      <c r="J24"/>
    </row>
    <row r="25" spans="2:10" s="5" customFormat="1">
      <c r="B25" s="2"/>
      <c r="C25" s="20" t="s">
        <v>613</v>
      </c>
      <c r="D25" s="21"/>
      <c r="E25" s="22"/>
      <c r="F25" s="22"/>
      <c r="G25" s="22"/>
      <c r="H25" s="22"/>
      <c r="I25" s="217"/>
      <c r="J25"/>
    </row>
    <row r="26" spans="2:10" s="5" customFormat="1">
      <c r="B26" s="2"/>
      <c r="C26" s="323"/>
      <c r="D26" s="24" t="s">
        <v>464</v>
      </c>
      <c r="E26" s="25">
        <v>2022</v>
      </c>
      <c r="F26" s="25">
        <v>2023</v>
      </c>
      <c r="G26" s="25" t="s">
        <v>310</v>
      </c>
      <c r="H26" s="25" t="s">
        <v>365</v>
      </c>
      <c r="I26" s="217"/>
      <c r="J26" s="322"/>
    </row>
    <row r="27" spans="2:10" ht="15.75" thickBot="1">
      <c r="C27" s="772" t="s">
        <v>614</v>
      </c>
      <c r="D27" s="339" t="s">
        <v>461</v>
      </c>
      <c r="E27" s="340">
        <v>139</v>
      </c>
      <c r="F27" s="340">
        <v>155</v>
      </c>
      <c r="G27" s="340">
        <v>220</v>
      </c>
      <c r="H27" s="340">
        <v>122</v>
      </c>
      <c r="I27" s="217"/>
      <c r="J27" s="322"/>
    </row>
    <row r="28" spans="2:10" ht="15.75" thickBot="1">
      <c r="C28" s="772" t="s">
        <v>615</v>
      </c>
      <c r="D28" s="339" t="s">
        <v>461</v>
      </c>
      <c r="E28" s="340">
        <v>26</v>
      </c>
      <c r="F28" s="340">
        <v>64</v>
      </c>
      <c r="G28" s="340">
        <v>55</v>
      </c>
      <c r="H28" s="340">
        <v>13</v>
      </c>
      <c r="I28" s="217"/>
      <c r="J28" s="322"/>
    </row>
    <row r="29" spans="2:10" ht="15.75" thickBot="1">
      <c r="C29" s="772" t="s">
        <v>616</v>
      </c>
      <c r="D29" s="339" t="s">
        <v>461</v>
      </c>
      <c r="E29" s="340">
        <v>9</v>
      </c>
      <c r="F29" s="340">
        <v>8</v>
      </c>
      <c r="G29" s="340">
        <v>10</v>
      </c>
      <c r="H29" s="340">
        <v>10</v>
      </c>
      <c r="I29" s="217"/>
      <c r="J29" s="322"/>
    </row>
    <row r="30" spans="2:10" ht="15.75" thickBot="1">
      <c r="C30" s="772" t="s">
        <v>617</v>
      </c>
      <c r="D30" s="339" t="s">
        <v>461</v>
      </c>
      <c r="E30" s="340">
        <v>5</v>
      </c>
      <c r="F30" s="340">
        <v>7</v>
      </c>
      <c r="G30" s="340">
        <v>3</v>
      </c>
      <c r="H30" s="340">
        <v>0</v>
      </c>
      <c r="I30" s="217"/>
      <c r="J30" s="322"/>
    </row>
    <row r="31" spans="2:10">
      <c r="C31" s="338" t="s">
        <v>618</v>
      </c>
      <c r="D31" s="339" t="s">
        <v>461</v>
      </c>
      <c r="E31" s="340" t="s">
        <v>54</v>
      </c>
      <c r="F31" s="340" t="s">
        <v>54</v>
      </c>
      <c r="G31" s="340" t="s">
        <v>54</v>
      </c>
      <c r="H31" s="340">
        <v>237</v>
      </c>
      <c r="I31" s="217"/>
      <c r="J31" s="342"/>
    </row>
    <row r="32" spans="2:10">
      <c r="C32" s="44"/>
      <c r="D32" s="124"/>
      <c r="E32" s="341"/>
      <c r="F32"/>
      <c r="G32" s="217"/>
      <c r="H32" s="217"/>
      <c r="I32" s="217"/>
      <c r="J32" s="342"/>
    </row>
    <row r="33" spans="3:10">
      <c r="C33" s="33"/>
      <c r="D33" s="124"/>
      <c r="E33" s="341"/>
      <c r="F33"/>
      <c r="G33" s="217"/>
      <c r="H33" s="217"/>
      <c r="I33" s="217"/>
      <c r="J33"/>
    </row>
    <row r="34" spans="3:10">
      <c r="C34" s="20" t="s">
        <v>619</v>
      </c>
      <c r="D34" s="21"/>
      <c r="E34" s="22"/>
      <c r="F34" s="22"/>
      <c r="G34" s="22"/>
      <c r="H34" s="22"/>
    </row>
    <row r="35" spans="3:10">
      <c r="C35" s="323"/>
      <c r="D35" s="24" t="s">
        <v>464</v>
      </c>
      <c r="E35" s="25" t="s">
        <v>42</v>
      </c>
      <c r="F35" s="25" t="s">
        <v>43</v>
      </c>
      <c r="G35" s="25" t="s">
        <v>310</v>
      </c>
      <c r="H35" s="25" t="s">
        <v>365</v>
      </c>
    </row>
    <row r="36" spans="3:10">
      <c r="C36" s="338" t="s">
        <v>620</v>
      </c>
      <c r="D36" s="339" t="s">
        <v>621</v>
      </c>
      <c r="E36" s="461">
        <v>32247</v>
      </c>
      <c r="F36" s="461">
        <v>33795</v>
      </c>
      <c r="G36" s="461">
        <v>34707</v>
      </c>
      <c r="H36" s="721">
        <v>34280</v>
      </c>
    </row>
    <row r="37" spans="3:10">
      <c r="C37" s="338" t="s">
        <v>622</v>
      </c>
      <c r="D37" s="339" t="s">
        <v>14</v>
      </c>
      <c r="E37" s="340">
        <v>1.84</v>
      </c>
      <c r="F37" s="340">
        <v>1.75</v>
      </c>
      <c r="G37" s="340">
        <v>1.81</v>
      </c>
      <c r="H37" s="340">
        <v>2.1</v>
      </c>
    </row>
    <row r="38" spans="3:10">
      <c r="C38" s="338" t="s">
        <v>623</v>
      </c>
      <c r="D38" s="339" t="s">
        <v>14</v>
      </c>
      <c r="E38" s="340">
        <v>100</v>
      </c>
      <c r="F38" s="340">
        <v>100</v>
      </c>
      <c r="G38" s="340">
        <v>100</v>
      </c>
      <c r="H38" s="340">
        <v>100</v>
      </c>
    </row>
    <row r="39" spans="3:10" ht="39.75" customHeight="1">
      <c r="C39" s="892" t="s">
        <v>624</v>
      </c>
      <c r="D39" s="892"/>
      <c r="E39" s="892"/>
      <c r="F39" s="892"/>
      <c r="G39" s="892"/>
      <c r="H39" s="2"/>
    </row>
    <row r="40" spans="3:10">
      <c r="C40" s="504" t="s">
        <v>625</v>
      </c>
      <c r="D40" s="2"/>
      <c r="E40" s="2"/>
      <c r="F40" s="2"/>
      <c r="G40" s="2"/>
      <c r="H40" s="2"/>
    </row>
    <row r="41" spans="3:10">
      <c r="C41" s="2"/>
      <c r="D41" s="2"/>
      <c r="E41" s="2"/>
      <c r="F41" s="2"/>
      <c r="G41" s="2"/>
      <c r="H41" s="2"/>
    </row>
    <row r="42" spans="3:10">
      <c r="C42"/>
      <c r="D42" s="2"/>
      <c r="E42" s="2"/>
      <c r="F42" s="2"/>
      <c r="G42" s="2"/>
      <c r="H42" s="2"/>
    </row>
    <row r="43" spans="3:10">
      <c r="C43" s="2"/>
      <c r="D43" s="2"/>
      <c r="E43" s="2"/>
      <c r="F43" s="2"/>
      <c r="G43" s="2"/>
      <c r="H43" s="2"/>
    </row>
    <row r="44" spans="3:10">
      <c r="C44" s="2"/>
      <c r="D44" s="2"/>
      <c r="E44" s="2"/>
      <c r="F44" s="2"/>
      <c r="G44" s="2"/>
      <c r="H44" s="2"/>
    </row>
    <row r="45" spans="3:10">
      <c r="C45" s="2"/>
      <c r="D45" s="2"/>
      <c r="E45" s="2"/>
      <c r="F45" s="2"/>
      <c r="G45" s="2"/>
      <c r="H45" s="2"/>
    </row>
    <row r="46" spans="3:10">
      <c r="C46" s="2"/>
      <c r="D46" s="2"/>
      <c r="E46" s="2"/>
      <c r="F46" s="2"/>
      <c r="G46" s="2"/>
      <c r="H46" s="2"/>
    </row>
    <row r="47" spans="3:10">
      <c r="C47" s="2"/>
      <c r="D47" s="2"/>
      <c r="E47" s="2"/>
      <c r="F47" s="2"/>
      <c r="G47" s="2"/>
      <c r="H47" s="2"/>
    </row>
    <row r="48" spans="3:10">
      <c r="C48" s="2"/>
      <c r="D48" s="2"/>
      <c r="E48" s="2"/>
      <c r="F48" s="2"/>
      <c r="G48" s="2"/>
      <c r="H48" s="2"/>
    </row>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sheetData>
  <sheetProtection algorithmName="SHA-512" hashValue="uaRTyCI7XsUeOhjXventeSyMDknVvcF5FsP2abfjsRzo7qa+6TBnefKKMM4yEtRYAWGUR26ebrwGedERDHEG5A==" saltValue="n0YBUBDfrb/Q1ktY+rwdEQ==" spinCount="100000" sheet="1" selectLockedCells="1" selectUnlockedCells="1"/>
  <mergeCells count="2">
    <mergeCell ref="C39:G39"/>
    <mergeCell ref="C23:F23"/>
  </mergeCells>
  <phoneticPr fontId="55" type="noConversion"/>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1d43844d-2ea7-439e-adcc-bf1cfab92943}" enabled="1" method="Standard" siteId="{7f7b9357-9c44-4410-95df-2c59b7c1872b}" removed="0"/>
  <clbl:label id="{95653b52-df9b-47d2-8549-8de78ac04e21}" enabled="1" method="Standard" siteId="{deff24bb-2089-4400-8c8e-f71e680378b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Ақпарат</vt:lpstr>
      <vt:lpstr>Корпоративное управление</vt:lpstr>
      <vt:lpstr>Противодействие коррупции </vt:lpstr>
      <vt:lpstr>Клиенты и поставщики</vt:lpstr>
      <vt:lpstr>Корпоративтік басқару</vt:lpstr>
      <vt:lpstr>Сыбайлас жемқорлыққа қарсы іс-қ</vt:lpstr>
      <vt:lpstr>Клиенттер және өнім берушілер</vt:lpstr>
      <vt:lpstr>Қызметкерлер</vt:lpstr>
      <vt:lpstr>ЕҚжҚ</vt:lpstr>
      <vt:lpstr>Ответственность перед обществом</vt:lpstr>
      <vt:lpstr>Энергопотребление</vt:lpstr>
      <vt:lpstr>Охрана окружающей среды</vt:lpstr>
      <vt:lpstr>Климатическое воздействие</vt:lpstr>
      <vt:lpstr>Қоғам алдындағы жауапкершілік</vt:lpstr>
      <vt:lpstr>Энергия тұтыну және энергия тиі</vt:lpstr>
      <vt:lpstr>Қоршаған ортаны қорғау</vt:lpstr>
      <vt:lpstr>Климаттық әсерді азайту</vt:lpstr>
      <vt:lpstr>Байланыс ақпараты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Ғапизжанұлы Ганди</dc:creator>
  <cp:lastModifiedBy>Ғапизжанұлы Ганди</cp:lastModifiedBy>
  <dcterms:created xsi:type="dcterms:W3CDTF">2015-06-05T18:19:34Z</dcterms:created>
  <dcterms:modified xsi:type="dcterms:W3CDTF">2026-06-30T04:31:44Z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d43844d-2ea7-439e-adcc-bf1cfab92943_Enabled">
    <vt:lpwstr>true</vt:lpwstr>
  </property>
  <property fmtid="{D5CDD505-2E9C-101B-9397-08002B2CF9AE}" pid="3" name="MSIP_Label_1d43844d-2ea7-439e-adcc-bf1cfab92943_SetDate">
    <vt:lpwstr>2025-05-30T10:17:27Z</vt:lpwstr>
  </property>
  <property fmtid="{D5CDD505-2E9C-101B-9397-08002B2CF9AE}" pid="4" name="MSIP_Label_1d43844d-2ea7-439e-adcc-bf1cfab92943_Method">
    <vt:lpwstr>Standard</vt:lpwstr>
  </property>
  <property fmtid="{D5CDD505-2E9C-101B-9397-08002B2CF9AE}" pid="5" name="MSIP_Label_1d43844d-2ea7-439e-adcc-bf1cfab92943_Name">
    <vt:lpwstr>Базовая метка</vt:lpwstr>
  </property>
  <property fmtid="{D5CDD505-2E9C-101B-9397-08002B2CF9AE}" pid="6" name="MSIP_Label_1d43844d-2ea7-439e-adcc-bf1cfab92943_SiteId">
    <vt:lpwstr>7f7b9357-9c44-4410-95df-2c59b7c1872b</vt:lpwstr>
  </property>
  <property fmtid="{D5CDD505-2E9C-101B-9397-08002B2CF9AE}" pid="7" name="MSIP_Label_1d43844d-2ea7-439e-adcc-bf1cfab92943_ActionId">
    <vt:lpwstr>8010addb-a971-4502-b832-6231b5b02e67</vt:lpwstr>
  </property>
  <property fmtid="{D5CDD505-2E9C-101B-9397-08002B2CF9AE}" pid="8" name="MSIP_Label_1d43844d-2ea7-439e-adcc-bf1cfab92943_ContentBits">
    <vt:lpwstr>0</vt:lpwstr>
  </property>
</Properties>
</file>