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P:\БРМ\DURESG\1. Нефинансовая отчетность\Sustainability report 2024\6. Databook\с паролем\"/>
    </mc:Choice>
  </mc:AlternateContent>
  <xr:revisionPtr revIDLastSave="0" documentId="13_ncr:1_{E12F2E38-A325-49A3-8536-FA1B1E799448}" xr6:coauthVersionLast="47" xr6:coauthVersionMax="47" xr10:uidLastSave="{00000000-0000-0000-0000-000000000000}"/>
  <workbookProtection workbookAlgorithmName="SHA-512" workbookHashValue="WCitkxKcw0Ky8uOS76n/SUx0HmDEXai0iHHKv6dfTA/GTZphXa3cm7Ahe+XTsfauk2525/1i5TjGQEZtzWINTA==" workbookSaltValue="tL5c77VAtG09JsUBoaTSTQ==" workbookSpinCount="100000" lockStructure="1"/>
  <bookViews>
    <workbookView xWindow="-120" yWindow="-120" windowWidth="29040" windowHeight="15720" firstSheet="3" activeTab="6" xr2:uid="{00000000-000D-0000-FFFF-FFFF00000000}"/>
  </bookViews>
  <sheets>
    <sheet name="COVER" sheetId="2" r:id="rId1"/>
    <sheet name="CORPORATE GOVERNANCE" sheetId="6" r:id="rId2"/>
    <sheet name="ANTI-CORRUPTION AND COMPLIANCE" sheetId="7" r:id="rId3"/>
    <sheet name="CLIENTS AND SUPPLIERS" sheetId="18" r:id="rId4"/>
    <sheet name="EMPLOYEES" sheetId="9" r:id="rId5"/>
    <sheet name="OCCUPATIONAL HEALTH AND SAFETY" sheetId="10" r:id="rId6"/>
    <sheet name="SOCIAL RESPONSIBILITY" sheetId="11" r:id="rId7"/>
    <sheet name="ENERGY CONSUMPTION" sheetId="12" r:id="rId8"/>
    <sheet name="ENVIRONMENTAL PROTECTION" sheetId="13" r:id="rId9"/>
    <sheet name="CLIMATE IMPACT MANAGEMENT" sheetId="14" r:id="rId10"/>
    <sheet name="Contacts" sheetId="17" r:id="rId11"/>
  </sheets>
  <definedNames>
    <definedName name="_xlnm._FilterDatabase" localSheetId="4" hidden="1">EMPLOYEES!$C$327:$F$334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3" i="9" l="1"/>
  <c r="E397" i="9" l="1"/>
  <c r="E396" i="9"/>
  <c r="E395" i="9"/>
  <c r="E393" i="9"/>
  <c r="E392" i="9"/>
  <c r="F390" i="9"/>
  <c r="E390" i="9" s="1"/>
  <c r="E388" i="9"/>
  <c r="E387" i="9"/>
  <c r="E385" i="9"/>
  <c r="E384" i="9"/>
  <c r="E382" i="9"/>
  <c r="E381" i="9"/>
  <c r="E380" i="9"/>
  <c r="F378" i="9"/>
  <c r="E378" i="9" s="1"/>
  <c r="F377" i="9"/>
  <c r="E377" i="9" s="1"/>
  <c r="E375" i="9"/>
  <c r="E374" i="9"/>
  <c r="E372" i="9"/>
  <c r="J371" i="9"/>
  <c r="E371" i="9"/>
  <c r="E369" i="9"/>
  <c r="H100" i="9"/>
  <c r="J100" i="9"/>
  <c r="H101" i="9"/>
  <c r="J101" i="9"/>
  <c r="H98" i="9"/>
  <c r="J98" i="9"/>
  <c r="H97" i="9"/>
  <c r="J97" i="9"/>
  <c r="F106" i="9"/>
  <c r="G106" i="9"/>
  <c r="H106" i="9"/>
  <c r="I106" i="9"/>
  <c r="J106" i="9"/>
  <c r="F107" i="9"/>
  <c r="G107" i="9"/>
  <c r="H107" i="9"/>
  <c r="I107" i="9"/>
  <c r="J107" i="9"/>
  <c r="E107" i="9"/>
  <c r="E106" i="9"/>
  <c r="F103" i="9"/>
  <c r="H103" i="9"/>
  <c r="J103" i="9"/>
  <c r="F104" i="9"/>
  <c r="H104" i="9"/>
  <c r="J104" i="9"/>
  <c r="G81" i="9"/>
  <c r="G100" i="9" s="1"/>
  <c r="K87" i="9"/>
  <c r="K88" i="9"/>
  <c r="K89" i="9"/>
  <c r="L87" i="9"/>
  <c r="L88" i="9"/>
  <c r="L89" i="9"/>
  <c r="K86" i="9"/>
  <c r="K85" i="9"/>
  <c r="K83" i="9"/>
  <c r="K82" i="9"/>
  <c r="K80" i="9"/>
  <c r="K79" i="9"/>
  <c r="I84" i="9"/>
  <c r="I104" i="9" s="1"/>
  <c r="I81" i="9"/>
  <c r="I101" i="9" s="1"/>
  <c r="I78" i="9"/>
  <c r="I98" i="9" s="1"/>
  <c r="G84" i="9"/>
  <c r="G103" i="9" s="1"/>
  <c r="G78" i="9"/>
  <c r="G97" i="9" s="1"/>
  <c r="E84" i="9"/>
  <c r="E104" i="9" s="1"/>
  <c r="E81" i="9"/>
  <c r="E78" i="9"/>
  <c r="L106" i="9" l="1"/>
  <c r="K107" i="9"/>
  <c r="K106" i="9"/>
  <c r="L107" i="9"/>
  <c r="K78" i="9"/>
  <c r="K98" i="9" s="1"/>
  <c r="G98" i="9"/>
  <c r="K81" i="9"/>
  <c r="K101" i="9" s="1"/>
  <c r="G104" i="9"/>
  <c r="G101" i="9"/>
  <c r="K100" i="9"/>
  <c r="K97" i="9"/>
  <c r="I100" i="9"/>
  <c r="I103" i="9"/>
  <c r="I97" i="9"/>
  <c r="K84" i="9"/>
  <c r="K103" i="9" s="1"/>
  <c r="E103" i="9"/>
  <c r="K104" i="9" l="1"/>
  <c r="E25" i="18" l="1"/>
  <c r="E278" i="9"/>
  <c r="F278" i="9"/>
  <c r="F26" i="18" l="1"/>
  <c r="E24" i="18"/>
  <c r="E23" i="18"/>
  <c r="G51" i="18"/>
  <c r="G17" i="18"/>
  <c r="G18" i="18" s="1"/>
  <c r="G15" i="18"/>
  <c r="G16" i="18" s="1"/>
  <c r="G13" i="18"/>
  <c r="G14" i="18" s="1"/>
  <c r="G12" i="18"/>
  <c r="E26" i="18" l="1"/>
  <c r="E356" i="9"/>
  <c r="G356" i="9"/>
  <c r="F356" i="9"/>
  <c r="E28" i="7"/>
  <c r="F78" i="9"/>
  <c r="L78" i="9" s="1"/>
  <c r="L79" i="9"/>
  <c r="L80" i="9"/>
  <c r="F81" i="9"/>
  <c r="L82" i="9"/>
  <c r="L83" i="9"/>
  <c r="L85" i="9"/>
  <c r="L86" i="9"/>
  <c r="L98" i="9" l="1"/>
  <c r="L97" i="9"/>
  <c r="L84" i="9"/>
  <c r="L103" i="9" s="1"/>
  <c r="L81" i="9"/>
  <c r="L101" i="9" s="1"/>
  <c r="L104" i="9" l="1"/>
  <c r="L100" i="9"/>
  <c r="K15" i="12"/>
  <c r="F98" i="14" l="1"/>
  <c r="F97" i="14"/>
  <c r="F96" i="14"/>
  <c r="F95" i="14"/>
  <c r="F94" i="14"/>
  <c r="F87" i="14"/>
  <c r="F86" i="14"/>
  <c r="K53" i="14" l="1"/>
  <c r="K54" i="14" l="1"/>
  <c r="K55" i="14"/>
  <c r="K56" i="14"/>
  <c r="K57" i="14"/>
  <c r="K52" i="14"/>
  <c r="I56" i="14"/>
  <c r="L56" i="14" s="1"/>
  <c r="I55" i="14"/>
  <c r="L55" i="14" s="1"/>
  <c r="I54" i="14"/>
  <c r="L54" i="14" s="1"/>
  <c r="I53" i="14"/>
  <c r="L53" i="14" s="1"/>
  <c r="I52" i="14"/>
  <c r="I57" i="14" l="1"/>
  <c r="L57" i="14" s="1"/>
  <c r="L52" i="14"/>
  <c r="G70" i="14"/>
  <c r="G72" i="14" s="1"/>
  <c r="G75" i="14"/>
  <c r="G77" i="14" s="1"/>
  <c r="G65" i="14"/>
  <c r="G67" i="14" s="1"/>
  <c r="E70" i="6"/>
  <c r="E52" i="6"/>
  <c r="E46" i="6"/>
</calcChain>
</file>

<file path=xl/sharedStrings.xml><?xml version="1.0" encoding="utf-8"?>
<sst xmlns="http://schemas.openxmlformats.org/spreadsheetml/2006/main" count="1568" uniqueCount="593">
  <si>
    <t xml:space="preserve"> </t>
  </si>
  <si>
    <t>%</t>
  </si>
  <si>
    <t>11,3</t>
  </si>
  <si>
    <t>39,7</t>
  </si>
  <si>
    <t>3</t>
  </si>
  <si>
    <t>50</t>
  </si>
  <si>
    <t>6</t>
  </si>
  <si>
    <t>0</t>
  </si>
  <si>
    <t>2022</t>
  </si>
  <si>
    <t>2023</t>
  </si>
  <si>
    <t>-</t>
  </si>
  <si>
    <t>Werner Frans Jozef Claes</t>
  </si>
  <si>
    <t>42,6</t>
  </si>
  <si>
    <t>57,5</t>
  </si>
  <si>
    <t>3,7</t>
  </si>
  <si>
    <t>4,0</t>
  </si>
  <si>
    <t>2 033</t>
  </si>
  <si>
    <t>42,3</t>
  </si>
  <si>
    <t>52,2</t>
  </si>
  <si>
    <t>39,8</t>
  </si>
  <si>
    <t>18,7</t>
  </si>
  <si>
    <t>424 549</t>
  </si>
  <si>
    <t>593 497</t>
  </si>
  <si>
    <t>22 778</t>
  </si>
  <si>
    <t>25 630</t>
  </si>
  <si>
    <t>32,48</t>
  </si>
  <si>
    <t>96,65</t>
  </si>
  <si>
    <t>31,62</t>
  </si>
  <si>
    <t>95,70</t>
  </si>
  <si>
    <t>0,86</t>
  </si>
  <si>
    <t>0,95</t>
  </si>
  <si>
    <t>97,4</t>
  </si>
  <si>
    <t>7,9</t>
  </si>
  <si>
    <t>7,4</t>
  </si>
  <si>
    <t>21,6</t>
  </si>
  <si>
    <t>25,4</t>
  </si>
  <si>
    <t>7,7</t>
  </si>
  <si>
    <t>7,5</t>
  </si>
  <si>
    <t>16,7</t>
  </si>
  <si>
    <t>25,6</t>
  </si>
  <si>
    <t>7 583</t>
  </si>
  <si>
    <t>7 983</t>
  </si>
  <si>
    <t>1 704</t>
  </si>
  <si>
    <t>1 997</t>
  </si>
  <si>
    <t>2 098</t>
  </si>
  <si>
    <t>2 300</t>
  </si>
  <si>
    <t>1 165</t>
  </si>
  <si>
    <t>1 133</t>
  </si>
  <si>
    <t>32,6</t>
  </si>
  <si>
    <t>34,8</t>
  </si>
  <si>
    <t>67,4</t>
  </si>
  <si>
    <t>65,2</t>
  </si>
  <si>
    <t>7 135</t>
  </si>
  <si>
    <t>6,3</t>
  </si>
  <si>
    <t>5 096</t>
  </si>
  <si>
    <t>3 554</t>
  </si>
  <si>
    <t>1 889</t>
  </si>
  <si>
    <t>1 445</t>
  </si>
  <si>
    <t>3 207</t>
  </si>
  <si>
    <t>2 109</t>
  </si>
  <si>
    <t>2 628</t>
  </si>
  <si>
    <t>2 201</t>
  </si>
  <si>
    <t>2 314</t>
  </si>
  <si>
    <t>1 289</t>
  </si>
  <si>
    <t>2 664</t>
  </si>
  <si>
    <t>1 861</t>
  </si>
  <si>
    <t>1 000</t>
  </si>
  <si>
    <t>eNPS</t>
  </si>
  <si>
    <t>7 598</t>
  </si>
  <si>
    <t>5 120</t>
  </si>
  <si>
    <t>2 478</t>
  </si>
  <si>
    <t>33,6</t>
  </si>
  <si>
    <t>37,6</t>
  </si>
  <si>
    <t>61,4</t>
  </si>
  <si>
    <t>62,4</t>
  </si>
  <si>
    <t xml:space="preserve"> KZT</t>
  </si>
  <si>
    <t>0,17</t>
  </si>
  <si>
    <t>0,33</t>
  </si>
  <si>
    <t>225 664</t>
  </si>
  <si>
    <t>78 685</t>
  </si>
  <si>
    <t>209 753</t>
  </si>
  <si>
    <t>146 979</t>
  </si>
  <si>
    <t>63 639</t>
  </si>
  <si>
    <t>80 749</t>
  </si>
  <si>
    <t>142 876</t>
  </si>
  <si>
    <t>73 919</t>
  </si>
  <si>
    <t>118 475</t>
  </si>
  <si>
    <t>37 948</t>
  </si>
  <si>
    <t>64 957</t>
  </si>
  <si>
    <t>6 415</t>
  </si>
  <si>
    <t>10 801</t>
  </si>
  <si>
    <t>6 830</t>
  </si>
  <si>
    <t>24 401</t>
  </si>
  <si>
    <t>144 915</t>
  </si>
  <si>
    <t>130 516</t>
  </si>
  <si>
    <t>5 508</t>
  </si>
  <si>
    <t>6 249</t>
  </si>
  <si>
    <t>5 841</t>
  </si>
  <si>
    <t>5 807</t>
  </si>
  <si>
    <t>89 001</t>
  </si>
  <si>
    <t>140 089</t>
  </si>
  <si>
    <t>181</t>
  </si>
  <si>
    <t>131,3</t>
  </si>
  <si>
    <t>0,192</t>
  </si>
  <si>
    <t>15,14</t>
  </si>
  <si>
    <t>18,87</t>
  </si>
  <si>
    <t>15,1</t>
  </si>
  <si>
    <t>18,47</t>
  </si>
  <si>
    <t>190,49</t>
  </si>
  <si>
    <t>190,35</t>
  </si>
  <si>
    <t>0,14</t>
  </si>
  <si>
    <t>4,3</t>
  </si>
  <si>
    <t>5,8</t>
  </si>
  <si>
    <t>0,94</t>
  </si>
  <si>
    <t xml:space="preserve">1,09 </t>
  </si>
  <si>
    <t>Scope 1</t>
  </si>
  <si>
    <t>Scope 2</t>
  </si>
  <si>
    <t>Scope 3 (Upstream)</t>
  </si>
  <si>
    <t>2024</t>
  </si>
  <si>
    <t>2023*</t>
  </si>
  <si>
    <t>CORPORATE GOVERNANCE</t>
  </si>
  <si>
    <t>Structure of shareholders owning at least 5.0% of issued shares</t>
  </si>
  <si>
    <t>unit</t>
  </si>
  <si>
    <t>Composition of the Board of Directors</t>
  </si>
  <si>
    <t>person</t>
  </si>
  <si>
    <t>Total number of directors, including</t>
  </si>
  <si>
    <t>Independent directors</t>
  </si>
  <si>
    <t>Share of independent directors</t>
  </si>
  <si>
    <t>Non-executive directors</t>
  </si>
  <si>
    <t>Executive directors</t>
  </si>
  <si>
    <t>Female</t>
  </si>
  <si>
    <t>Share of female</t>
  </si>
  <si>
    <t>Male</t>
  </si>
  <si>
    <t>Age diversity</t>
  </si>
  <si>
    <t>Gender diversity</t>
  </si>
  <si>
    <t>&lt;30 years</t>
  </si>
  <si>
    <t>30-50 years</t>
  </si>
  <si>
    <t>&gt;50 years</t>
  </si>
  <si>
    <t>Tenure of members on the Board of Directors</t>
  </si>
  <si>
    <t>Less than 7 years</t>
  </si>
  <si>
    <t>7-12 years</t>
  </si>
  <si>
    <t>13 years or more</t>
  </si>
  <si>
    <t xml:space="preserve">Total: </t>
  </si>
  <si>
    <t>Composition of Board Committees</t>
  </si>
  <si>
    <t>Audit Committee</t>
  </si>
  <si>
    <t>Total number of members, including</t>
  </si>
  <si>
    <t>Share of independent directors on the committee</t>
  </si>
  <si>
    <t>Chairman of the Committee is an independent director</t>
  </si>
  <si>
    <t>Number of meetings</t>
  </si>
  <si>
    <t>Finance and Risk Management Committee</t>
  </si>
  <si>
    <t>number</t>
  </si>
  <si>
    <t>Strategic Planning Committee</t>
  </si>
  <si>
    <t>Credit Committee of the Board of Directors</t>
  </si>
  <si>
    <t>Nomination, Remuneration and Social Issues Committee</t>
  </si>
  <si>
    <t>Committee for Sustainable Development</t>
  </si>
  <si>
    <t>Yes</t>
  </si>
  <si>
    <t>No</t>
  </si>
  <si>
    <t>Independent and non-executive directors</t>
  </si>
  <si>
    <t>Chairman of the Board</t>
  </si>
  <si>
    <t>Board member</t>
  </si>
  <si>
    <t>Independent director</t>
  </si>
  <si>
    <t>Non-executive director</t>
  </si>
  <si>
    <t>Independent S&amp;P criteria</t>
  </si>
  <si>
    <t>Independent directors of Bank CenterCredit</t>
  </si>
  <si>
    <t>Complies</t>
  </si>
  <si>
    <t>1.The director must not have been employed by the company in an executive capacity within the last year.</t>
  </si>
  <si>
    <t>2. The director must not accept or have a “Family Member who accepts any payments from the company or any parent or subsidiary of the company in excess of $60,000 during the current fiscal year”, other than those permitted by SEC Rule 4200 Definitions, including i) payments arising solely from investments in the company's securities; or ii) payments under non-discretionary charitable contribution matching programs. Payments that do not meet these two criteria are disallowed.</t>
  </si>
  <si>
    <t xml:space="preserve">3. The director must not be a “Family Member of an individual who is employed by the company or by any parent or subsidiary of the company as an executive officer.” </t>
  </si>
  <si>
    <t>4. The director must not be (and must not be affiliated with a company that is) an adviser or consultant to the company or a member of the company’s senior management.</t>
  </si>
  <si>
    <t>5. The director must not be affiliated with a significant customer or supplier of the company.</t>
  </si>
  <si>
    <t>6. The director must have no personal services contract(s) with the company or a member of the company’s senior management.</t>
  </si>
  <si>
    <t>7. The director must not be affiliated with a not-for-profit entity that receives significant contributions from the company.</t>
  </si>
  <si>
    <t>8. The director must not have been a partner or employee of the company’s outside auditor during the past year.</t>
  </si>
  <si>
    <t>9. The director must not have any other conflict of interest that the board itself determines to mean they cannot be considered independent</t>
  </si>
  <si>
    <t>mln KZT</t>
  </si>
  <si>
    <t>JSC Bank CenterCredit</t>
  </si>
  <si>
    <t>JSC BCC Invest</t>
  </si>
  <si>
    <t>LLP BCC Project</t>
  </si>
  <si>
    <t>LLP BCC Leasing</t>
  </si>
  <si>
    <t>JSC IC Sinoasia B&amp;R</t>
  </si>
  <si>
    <t>LLP BCC-HUB</t>
  </si>
  <si>
    <t>JSC LIC BCC Life</t>
  </si>
  <si>
    <t>Group</t>
  </si>
  <si>
    <t>GRI 2-27 data for 2024 for the Group</t>
  </si>
  <si>
    <t>Fines or other penalties for cases of non-compliance with laws and regulations</t>
  </si>
  <si>
    <t>Compliance</t>
  </si>
  <si>
    <t>Confirmed cases of discrimination</t>
  </si>
  <si>
    <t>Legal claims related to anti-competitive behavior or violations of antitrust laws</t>
  </si>
  <si>
    <t>Confirmed cases of conflicts of interest</t>
  </si>
  <si>
    <t>Confirmed cases of unlawful disclosure of insider information</t>
  </si>
  <si>
    <t>Anti-corruption and compliance</t>
  </si>
  <si>
    <t>Anti-corruption</t>
  </si>
  <si>
    <t>Interaction with customers and suppliers</t>
  </si>
  <si>
    <t>Dynamics of loan portfolio growth by customer type (retail, SME, and corporate business)</t>
  </si>
  <si>
    <t>bln KZT</t>
  </si>
  <si>
    <t>Loan portfolio volume</t>
  </si>
  <si>
    <t>Change</t>
  </si>
  <si>
    <t>Segment – Retail business</t>
  </si>
  <si>
    <t>Segment volume – Retail business</t>
  </si>
  <si>
    <t>Segment – Corporate business</t>
  </si>
  <si>
    <t>Segment volume – Corporate business</t>
  </si>
  <si>
    <t>Corporate business</t>
  </si>
  <si>
    <t>SME</t>
  </si>
  <si>
    <t>Total loan portfolio</t>
  </si>
  <si>
    <t>Share of Corporate business and SME in the Bank’s total loan portfolio</t>
  </si>
  <si>
    <t>Dynamics of the SME loan portfolio (gross)</t>
  </si>
  <si>
    <t>Number of SME borrowing clients</t>
  </si>
  <si>
    <t>Dynamics of SME client funds in current accounts and deposits</t>
  </si>
  <si>
    <t>Secured Growing Business portfolio</t>
  </si>
  <si>
    <t>Complaints or incidents confirming facts of leakage, theft, or loss of the Bank’s customers’ personal data</t>
  </si>
  <si>
    <t>Number of registered complaints and incidents</t>
  </si>
  <si>
    <t>Total value of contracts with suppliers broken down by residents and non-residents</t>
  </si>
  <si>
    <t>Total contract amount</t>
  </si>
  <si>
    <t>Residents</t>
  </si>
  <si>
    <t>Non-residents</t>
  </si>
  <si>
    <t>Share of purchases from local suppliers</t>
  </si>
  <si>
    <t>Purchases from local suppliers as a share of total purchases</t>
  </si>
  <si>
    <t>Share of the Top 10 suppliers in the total contract amount</t>
  </si>
  <si>
    <t>Total share of the Top 10 suppliers</t>
  </si>
  <si>
    <t>Customer satisfaction – Retail business</t>
  </si>
  <si>
    <t>Customer Satisfaction Index</t>
  </si>
  <si>
    <t>Net Promoter Score</t>
  </si>
  <si>
    <t>March 2023</t>
  </si>
  <si>
    <t>November 2023</t>
  </si>
  <si>
    <t>June 2024</t>
  </si>
  <si>
    <t>November 2024</t>
  </si>
  <si>
    <t>Customer satisfaction – Mass business (including SME, Corporate business, etc.)</t>
  </si>
  <si>
    <t>Customer Satisfaction Index, average score</t>
  </si>
  <si>
    <t>Voice of Customer (VOC)</t>
  </si>
  <si>
    <t>score out of 5</t>
  </si>
  <si>
    <t>units</t>
  </si>
  <si>
    <t>EMPLOYEES</t>
  </si>
  <si>
    <t>Total number of employees</t>
  </si>
  <si>
    <t>Unit</t>
  </si>
  <si>
    <t>Regional structure of personnel by gender</t>
  </si>
  <si>
    <t>Head office, including</t>
  </si>
  <si>
    <t>Southern region, including</t>
  </si>
  <si>
    <t>Central region, including</t>
  </si>
  <si>
    <t>Northern region, including</t>
  </si>
  <si>
    <t>Western region, including</t>
  </si>
  <si>
    <t>Eastern region, including</t>
  </si>
  <si>
    <t>Gender structure of personnel</t>
  </si>
  <si>
    <t>Age structure of personnel by gender</t>
  </si>
  <si>
    <t>Personnel  structure by employment contract type</t>
  </si>
  <si>
    <t>Open-ended employment contract</t>
  </si>
  <si>
    <t>Fixed-term employment contract</t>
  </si>
  <si>
    <t>Employment contract for a non-standard workday</t>
  </si>
  <si>
    <t>Full-time employment contract</t>
  </si>
  <si>
    <t>Part-time employment contract</t>
  </si>
  <si>
    <t>Personnel structure by employee category</t>
  </si>
  <si>
    <t>Management of the Bank</t>
  </si>
  <si>
    <t>Managers</t>
  </si>
  <si>
    <t>Line managers</t>
  </si>
  <si>
    <t>Employees</t>
  </si>
  <si>
    <t>Personnel structure by employee category, gender and age</t>
  </si>
  <si>
    <t>Management of the Bank*, including</t>
  </si>
  <si>
    <t>Managers, including</t>
  </si>
  <si>
    <t>Line managers, including</t>
  </si>
  <si>
    <t>Employees, including</t>
  </si>
  <si>
    <t>Total</t>
  </si>
  <si>
    <t>Share of personnel by employee  category, gender and age</t>
  </si>
  <si>
    <t>Management of the Bank, including</t>
  </si>
  <si>
    <t>Staff turnover broken down by gender, age, and regions of presence for 2023</t>
  </si>
  <si>
    <t>Staff turnover broken down by gender, age, and regions of presence for 2024</t>
  </si>
  <si>
    <t>Staff turnover during the probation period broken down by Head Office and branches</t>
  </si>
  <si>
    <t>Head Office</t>
  </si>
  <si>
    <t>Branches</t>
  </si>
  <si>
    <t>Staff turnover among “Key employees”</t>
  </si>
  <si>
    <t>“Key employees”</t>
  </si>
  <si>
    <t>* In 2024, changes were made to the staff turnover calculation methodology because the selection of key employees is carried out in the middle of the year. Therefore, the turnover data was recalculated and amounted to 6.7% for 2023.</t>
  </si>
  <si>
    <t>Total number of employees hired by gender, age, and region</t>
  </si>
  <si>
    <t>Total number of employees hired</t>
  </si>
  <si>
    <t>Regional diversity</t>
  </si>
  <si>
    <t>Head office</t>
  </si>
  <si>
    <t>Southern region</t>
  </si>
  <si>
    <t>Central region</t>
  </si>
  <si>
    <t>Northern region</t>
  </si>
  <si>
    <t>Western region</t>
  </si>
  <si>
    <t>Eastern region</t>
  </si>
  <si>
    <t>Share of employees who underwent performance evaluation broken down by gender and employee categories</t>
  </si>
  <si>
    <t>Share of employees who underwent performance evaluation</t>
  </si>
  <si>
    <t>Broken down by gender</t>
  </si>
  <si>
    <t>Broken down by employee categories</t>
  </si>
  <si>
    <t>Bank management</t>
  </si>
  <si>
    <t>Results of the Happy Job satisfaction survey</t>
  </si>
  <si>
    <t>Survey coverage</t>
  </si>
  <si>
    <t>Engagement</t>
  </si>
  <si>
    <t>Loyalty</t>
  </si>
  <si>
    <t>Satisfaction</t>
  </si>
  <si>
    <t>Happy index</t>
  </si>
  <si>
    <t>Goals for 2024</t>
  </si>
  <si>
    <t>Goals for 2025</t>
  </si>
  <si>
    <t>70 (achieved)</t>
  </si>
  <si>
    <t>80 (achieved)</t>
  </si>
  <si>
    <t>60 (achieved)</t>
  </si>
  <si>
    <t>Parental leave broken down by gender</t>
  </si>
  <si>
    <t>Total number of employees entitled to parental leave, including:</t>
  </si>
  <si>
    <t>Total number of employees who took parental leave, including:</t>
  </si>
  <si>
    <t>Total number of employees who returned to work after the end of parental leave, including:</t>
  </si>
  <si>
    <t>Total number of employees who returned to work after the end of parental leave and continued working 12 months after returning, including:</t>
  </si>
  <si>
    <t>Return-to-work rate of employees who took parental leave, including:</t>
  </si>
  <si>
    <t>Retention rate, including:</t>
  </si>
  <si>
    <t>Number of employees whose parental leave ends by the end of the year, broken down by gender</t>
  </si>
  <si>
    <t>Total number of employees whose parental leave ends by the end of the year, including:</t>
  </si>
  <si>
    <t>Number of employees covered and not covered by the Collective Agreement</t>
  </si>
  <si>
    <t>Covered</t>
  </si>
  <si>
    <t>Not covered</t>
  </si>
  <si>
    <t>Share of employees covered and not covered by the Collective Agreement</t>
  </si>
  <si>
    <t>Bank’s social investments</t>
  </si>
  <si>
    <t>Areas of expenditure</t>
  </si>
  <si>
    <t>Total amount of expenditure</t>
  </si>
  <si>
    <t>VHI (Voluntary Health Insurance)</t>
  </si>
  <si>
    <t>Material assistance</t>
  </si>
  <si>
    <t>Psychological support</t>
  </si>
  <si>
    <t>BCC Key People project (“key employees”)</t>
  </si>
  <si>
    <t>Bank’s social investments in major events</t>
  </si>
  <si>
    <t>Bank-wide events</t>
  </si>
  <si>
    <t>Sports events</t>
  </si>
  <si>
    <t>Benefits provided to full-time employees broken down by Head Office and branches</t>
  </si>
  <si>
    <t>Total amount</t>
  </si>
  <si>
    <t>Life insurance</t>
  </si>
  <si>
    <t>Medical care, VHI (Voluntary Health Insurance)</t>
  </si>
  <si>
    <t>Disability benefits</t>
  </si>
  <si>
    <t>Parental leave</t>
  </si>
  <si>
    <t>Non-state pension provision</t>
  </si>
  <si>
    <t>Material assistance:</t>
  </si>
  <si>
    <t>Medical treatment</t>
  </si>
  <si>
    <t>Childbirth</t>
  </si>
  <si>
    <t>Death of a close relative</t>
  </si>
  <si>
    <t>Marriage</t>
  </si>
  <si>
    <t>Employee milestone anniversaries</t>
  </si>
  <si>
    <t>Retirement</t>
  </si>
  <si>
    <t>Gender structure of personnel broken down by positions</t>
  </si>
  <si>
    <t>All management positions (including junior, middle, and senior management), including:</t>
  </si>
  <si>
    <t>Junior management positions (first level of the Management Board), including:</t>
  </si>
  <si>
    <t>Senior management positions (up to two levels below the President), including:</t>
  </si>
  <si>
    <t>Management positions in revenue-generating areas (e.g., sales), including:</t>
  </si>
  <si>
    <t>* The decrease in 2024 is due to the transfer of part of the employees to the BCC Hub branch.</t>
  </si>
  <si>
    <t>Personnel structure broken down by nationality</t>
  </si>
  <si>
    <t>Kazakh</t>
  </si>
  <si>
    <t>Russian</t>
  </si>
  <si>
    <t>Uyghur</t>
  </si>
  <si>
    <t>Korean</t>
  </si>
  <si>
    <t>Tatar</t>
  </si>
  <si>
    <t>Ukrainian</t>
  </si>
  <si>
    <t>Uzbek</t>
  </si>
  <si>
    <t>Other nationalities</t>
  </si>
  <si>
    <t>Unspecified nationality</t>
  </si>
  <si>
    <t>All management positions, including junior, middle, and senior management, including:</t>
  </si>
  <si>
    <t>Staff turnover</t>
  </si>
  <si>
    <t>Overall staff turnover</t>
  </si>
  <si>
    <t>Voluntary staff turnover</t>
  </si>
  <si>
    <t>Overall voluntary staff turnover</t>
  </si>
  <si>
    <t>Data on average employee hiring costs for the reporting year</t>
  </si>
  <si>
    <t>Average cost of hiring an employee</t>
  </si>
  <si>
    <t>The increase in costs in 2024 is due to higher recruiter payroll expenses and a decrease in the number of employees hired.</t>
  </si>
  <si>
    <t>Calculation of the human capital return on investment indicator</t>
  </si>
  <si>
    <t>Human capital return on investment</t>
  </si>
  <si>
    <t>Revenue (operating income)</t>
  </si>
  <si>
    <t>Operating expenses</t>
  </si>
  <si>
    <t>Total personnel expenses</t>
  </si>
  <si>
    <t>Share of vacancies filled by Bank employees</t>
  </si>
  <si>
    <t>Total share of vacancies filled by Bank employees</t>
  </si>
  <si>
    <t>units per 1 million hour</t>
  </si>
  <si>
    <t>Health and safety (employees)</t>
  </si>
  <si>
    <t>Total number of workplace accidents</t>
  </si>
  <si>
    <t>Number of people affected by workplace accidents</t>
  </si>
  <si>
    <t>including fatal cases</t>
  </si>
  <si>
    <t>including cases of severe injury</t>
  </si>
  <si>
    <t>including cases of minor injury</t>
  </si>
  <si>
    <t>The Bank adheres to a zero-accident target and implements internal occupational health and safety measures.</t>
  </si>
  <si>
    <t>LTIFR (Lost Time Injury Frequency Rate)</t>
  </si>
  <si>
    <t>Total hours worked = 15,378,960</t>
  </si>
  <si>
    <t>Number of employees who completed occupational health and safety training programs</t>
  </si>
  <si>
    <t>Fire-technical minimum (FTM)</t>
  </si>
  <si>
    <t>Occupational safety and health (OSH)</t>
  </si>
  <si>
    <t>Electrical safety</t>
  </si>
  <si>
    <t>Civil protection and civil defense (CP and CD)</t>
  </si>
  <si>
    <t>Average annual training hours per employee (in occupational health and safety)</t>
  </si>
  <si>
    <t>Average annual number of hours per employee</t>
  </si>
  <si>
    <t>hour</t>
  </si>
  <si>
    <t>day</t>
  </si>
  <si>
    <t>Absenteeism rate</t>
  </si>
  <si>
    <t>Total number of days of absence</t>
  </si>
  <si>
    <t>Absenteeism percentage</t>
  </si>
  <si>
    <t>Employee coverage (achieved)</t>
  </si>
  <si>
    <t>1. The total number of days of absence is the cumulative number of days employees took sick leave or were absent due to occupational injuries during the reporting year.
2. Absenteeism percentage = (Total number of days of absence / total number of working days) x 100%.
Target absenteeism rate of 2% — achieved</t>
  </si>
  <si>
    <t>OCCUPATIONAL HEALTH AND SAFETY</t>
  </si>
  <si>
    <t>SOCIAL RESPONSIBILITY</t>
  </si>
  <si>
    <t>Information on the Bank’s created and distributed value added</t>
  </si>
  <si>
    <t>Direct economic value created (Revenue)</t>
  </si>
  <si>
    <t>Net interest income after credit loss expenses</t>
  </si>
  <si>
    <t>Net non-interest income</t>
  </si>
  <si>
    <t>Distributed economic value</t>
  </si>
  <si>
    <t>Operating expenses, including:</t>
  </si>
  <si>
    <t>Employee remuneration including social contributions and payroll taxes</t>
  </si>
  <si>
    <t>Tax expenses excluding corporate income tax</t>
  </si>
  <si>
    <t>Corporate income tax expenses</t>
  </si>
  <si>
    <t>Undistributed economic value</t>
  </si>
  <si>
    <t>Information on the created and distributed value added of the BCC Group</t>
  </si>
  <si>
    <t>Financial assistance provided by the government</t>
  </si>
  <si>
    <t>Amount of funding</t>
  </si>
  <si>
    <t>Donations for political purposes</t>
  </si>
  <si>
    <t>Charitable expenses</t>
  </si>
  <si>
    <t>The sharp increase in expenses in 2024 is due to the allocation of charitable assistance to those affected by the floods.</t>
  </si>
  <si>
    <t>ESG KPI</t>
  </si>
  <si>
    <t>Management level</t>
  </si>
  <si>
    <t>Type of motivation</t>
  </si>
  <si>
    <t>Volume of social investments (internal and external, with priority on education categories) in the amount of 2 billion tenge</t>
  </si>
  <si>
    <t>Member of the Management Board, Vice President</t>
  </si>
  <si>
    <t>Material</t>
  </si>
  <si>
    <t>ENERGY CONSUMPTION</t>
  </si>
  <si>
    <t>MWh</t>
  </si>
  <si>
    <t>Gcal</t>
  </si>
  <si>
    <t>liters</t>
  </si>
  <si>
    <t>Total energy consumption</t>
  </si>
  <si>
    <t>Electricity</t>
  </si>
  <si>
    <t>Heat energy</t>
  </si>
  <si>
    <t>Gasoline</t>
  </si>
  <si>
    <t>Diesel fuel</t>
  </si>
  <si>
    <t xml:space="preserve">Total </t>
  </si>
  <si>
    <t>Metrics are stated within the boundaries - facilities owned by the Bank</t>
  </si>
  <si>
    <t>Consumption</t>
  </si>
  <si>
    <t>including from RES (renewable energy sources)</t>
  </si>
  <si>
    <t>Heating energy</t>
  </si>
  <si>
    <t>Fuel</t>
  </si>
  <si>
    <t>kWh/m2</t>
  </si>
  <si>
    <t>Gcal/m2</t>
  </si>
  <si>
    <t>ENVIRONMENTAL PROTECTION</t>
  </si>
  <si>
    <t xml:space="preserve">thousand mᶾ </t>
  </si>
  <si>
    <t>Total amount of water withdrawal</t>
  </si>
  <si>
    <t>Total amount of water consumption</t>
  </si>
  <si>
    <t>Total amount of water discharge</t>
  </si>
  <si>
    <t>Water consumption</t>
  </si>
  <si>
    <t>tonnes</t>
  </si>
  <si>
    <t>no record</t>
  </si>
  <si>
    <t>Annual waste generated, including</t>
  </si>
  <si>
    <t>Non-hazardous waste</t>
  </si>
  <si>
    <t>Hazardous waste</t>
  </si>
  <si>
    <t>Annual waste disposed*, including:</t>
  </si>
  <si>
    <t>Waste is disposed of by transferring it to a specialized contractor</t>
  </si>
  <si>
    <t>* Disposal within the framework of the Green Office project</t>
  </si>
  <si>
    <t>Waste management</t>
  </si>
  <si>
    <t>CLIMATE IMPACT MANAGEMENT</t>
  </si>
  <si>
    <t>tonnes CO₂-eq.</t>
  </si>
  <si>
    <t>mln tonnes of CO₂-eq.</t>
  </si>
  <si>
    <t>Scope 1 - Direct GHG emissions</t>
  </si>
  <si>
    <t>Scope 3 - Other indirect GHG emissions:</t>
  </si>
  <si>
    <t>Upstream emissions</t>
  </si>
  <si>
    <t>Downstream emissions</t>
  </si>
  <si>
    <t>Gross greenhouse gas (GHG) emissions</t>
  </si>
  <si>
    <t>Scope 1 and Scope 2 emissions indicators are provided within the boundaries of facilities owned by the Bank.
Scope 2 was calculated using the regional assessment method.</t>
  </si>
  <si>
    <t>Scope 2 was calculated using the territorial (local-based) assessment method. In 2024, the final estimate of greenhouse gas emissions was made taking into account the purchase of I-REC certificates. Due to the lack of official data on the country’s residual mix, available regional emission factors were used to calculate emissions according to the market-based methodology.</t>
  </si>
  <si>
    <t>Annual greenhouse gas emission targets</t>
  </si>
  <si>
    <t>Direct greenhouse gas emissions (Scope 1)</t>
  </si>
  <si>
    <t>Indirect energy greenhouse gas emissions (Scope 2)</t>
  </si>
  <si>
    <t>Other indirect emissions (Scope 3)</t>
  </si>
  <si>
    <t>Other indirect (Scope 3) GHG emissions (Upstream)</t>
  </si>
  <si>
    <t>Purchased goods and services</t>
  </si>
  <si>
    <t>Capital goods</t>
  </si>
  <si>
    <t>Fuel- and energy-related activities</t>
  </si>
  <si>
    <t>Transportation and distribution</t>
  </si>
  <si>
    <t>Waste generated in operations</t>
  </si>
  <si>
    <t>Business travel</t>
  </si>
  <si>
    <t>Employee commuting</t>
  </si>
  <si>
    <t>Leased cars</t>
  </si>
  <si>
    <t>Leased facilities</t>
  </si>
  <si>
    <t>Emission indicators of Scope 3 (Upstream) are specified within the boundaries - Head Office</t>
  </si>
  <si>
    <t>Scope 3 - Other indirect GHG emissions: Upstream emissions</t>
  </si>
  <si>
    <t>GHG emissions intensity ratio</t>
  </si>
  <si>
    <t>tonnes CO₂-eq./person</t>
  </si>
  <si>
    <t>GHG emissions intensity</t>
  </si>
  <si>
    <t>Types of GHG emissions included in the intensity ratio: Scope 1 and Scope 2
Organization-specific metric (the denominator): number of employees</t>
  </si>
  <si>
    <t>Other financed indirect emissions under Scope 3 (Downstream)</t>
  </si>
  <si>
    <t>Absolute gross financed emissions</t>
  </si>
  <si>
    <t>Coverage of the corporate portfolio</t>
  </si>
  <si>
    <t>Carbon intensity ratio of the portfolio</t>
  </si>
  <si>
    <t>tonnes of CO₂-eq./ mln KZT</t>
  </si>
  <si>
    <t>Other financed indirect emissions under Scope 3 (Downstream), including broken down by sectors:</t>
  </si>
  <si>
    <t>Energy</t>
  </si>
  <si>
    <t>Agriculture</t>
  </si>
  <si>
    <t>Metallurgy</t>
  </si>
  <si>
    <t>Other sectors</t>
  </si>
  <si>
    <t>Manufacturing</t>
  </si>
  <si>
    <t>For the calculation of other financed indirect emissions under Scope 3 (Downstream), the Bank uses the PCAF (Partnership for Carbon Accounting Financials) standard within the framework of the Greenhouse Gas Protocol (GHG Protocol). Given the importance of the corporate lending segment for BCC, the Bank focused its calculation on loans to the Corporate Business and SME segments, since they constitute a significant share of the Bank’s total loan portfolio. Despite the growth of the investment portfolio, the indicator estimate for 2024 is lower than the previous year, which is due to the refinement of the approach to estimating emissions from projects in the energy and metallurgy sectors, and to the assessment of sectoral emission factors. The Bank applied an estimation approach based on simplified national GHG emission factors, evaluated using data from the Fuel and Energy Balance, the IPCC classification by NACE, as well as the “Input-Output” table data to estimate emissions per unit of revenue. For the update of the coefficients, an inflation adjustment was applied.</t>
  </si>
  <si>
    <t>Data on existing ESG products and services (for relevant activities)</t>
  </si>
  <si>
    <t>Corporate lending:</t>
  </si>
  <si>
    <t>Total amount of sustainable financing*</t>
  </si>
  <si>
    <t>Total amount of corporate lending</t>
  </si>
  <si>
    <t>Share of sustainable financing in total amount</t>
  </si>
  <si>
    <t>Consumer lending:</t>
  </si>
  <si>
    <t>Sustainable loans**</t>
  </si>
  <si>
    <t>Total amount of consumer and mortgage lending</t>
  </si>
  <si>
    <t>SME (small and medium-sized enterprises) lending:</t>
  </si>
  <si>
    <t>Sustainable loans***</t>
  </si>
  <si>
    <t>Total amount of SME lending</t>
  </si>
  <si>
    <t>* The data are provided for corporate green loans in the areas of renewable energy (wind power), energy efficiency, and paper recycling (labeled based on NACE codes and project documentation, verified for compliance with the national taxonomy of the Republic of Kazakhstan).</t>
  </si>
  <si>
    <t>** The data are provided for consumer auto loans (purchase of low-carbon vehicles).</t>
  </si>
  <si>
    <t>*** The data are provided for green loans to SME borrowers in the areas of energy efficiency, waste recycling, as well as loans granted under the GEFF program implemented by the Bank jointly with the EBRD (labeled based on NACE codes and project documentation, verified for compliance with the national taxonomy of the Republic of Kazakhstan).</t>
  </si>
  <si>
    <t>GEFF — Green Economy Financing Facility of the European Bank for Reconstruction and Development (EBRD).</t>
  </si>
  <si>
    <t>Climate impact reduction targets and progress: Scope 1, Scope 2, Scope 3 (Upstream)</t>
  </si>
  <si>
    <t>Target</t>
  </si>
  <si>
    <t>thousand tons of CO₂-eq</t>
  </si>
  <si>
    <t>million tons of CO₂-eq</t>
  </si>
  <si>
    <t>Baseline year value (2023)</t>
  </si>
  <si>
    <t>Target value for 2030</t>
  </si>
  <si>
    <t>Climate impact reduction targets and progress: Scope 3 (Downstream)</t>
  </si>
  <si>
    <t>Climate impact reduction targets and progress: Sustainable Finance</t>
  </si>
  <si>
    <t>Green product portfolio</t>
  </si>
  <si>
    <t>Increase the share of “green” financing in the total corporate portfolio</t>
  </si>
  <si>
    <t>Development and approval of the Bank’s climate strategy</t>
  </si>
  <si>
    <t>Accounting, analysis, and reduction of the Bank’s own greenhouse gas emissions — Scope 1 and Scope 2. Reduction of emissions compared to the 2023 baseline — for Scope 1 and 2, by at least 6% compared to 2024</t>
  </si>
  <si>
    <t>Management Board Member, Vice President</t>
  </si>
  <si>
    <t>Vice President; Head of Center</t>
  </si>
  <si>
    <t>Vice President</t>
  </si>
  <si>
    <t>Climate change KPI for 2024</t>
  </si>
  <si>
    <t>Bakhytbek Baisseitov</t>
  </si>
  <si>
    <t xml:space="preserve">Vladislav Lee </t>
  </si>
  <si>
    <t>Others (individually owning less than 5%)</t>
  </si>
  <si>
    <t>Confirmed cases of corruption</t>
  </si>
  <si>
    <t>Fines or other penalties for violations related to corruption</t>
  </si>
  <si>
    <t>Share of members of the Bank’s governing bodies who have completed anti-corruption training</t>
  </si>
  <si>
    <t>Share of employees who have completed anti-corruption training</t>
  </si>
  <si>
    <t>Jumageldi Amankulov</t>
  </si>
  <si>
    <t>Anvar Saidenov</t>
  </si>
  <si>
    <t>Daniyar Nurmukhametuly Shayakhmetov</t>
  </si>
  <si>
    <t>n/a</t>
  </si>
  <si>
    <t>including those of moderate severity</t>
  </si>
  <si>
    <t>Scope 2 - Indirect GHG emissions</t>
  </si>
  <si>
    <t>The goal for 2024 is a 6% reduction across each of the Scopes.</t>
  </si>
  <si>
    <t>* The list of manufacturing industries in 2024 has been expanded to include activities 10–32 (excluding 24).</t>
  </si>
  <si>
    <t>Target value for 2024</t>
  </si>
  <si>
    <t>Scope 3 (Downstream)</t>
  </si>
  <si>
    <t>100 (achieved)</t>
  </si>
  <si>
    <t>Retail business</t>
  </si>
  <si>
    <t>Segment – Small&amp;Medium business</t>
  </si>
  <si>
    <t>Segment volume – Small&amp;Medium business</t>
  </si>
  <si>
    <t>Small&amp;Medium business</t>
  </si>
  <si>
    <t>Score</t>
  </si>
  <si>
    <t>Number of requests</t>
  </si>
  <si>
    <t>Number of evaluations</t>
  </si>
  <si>
    <t>Response rate (RR)</t>
  </si>
  <si>
    <t>Share of Corporate and SME lending in the Bank’s total loan portfolio</t>
  </si>
  <si>
    <t>Indicators for the Small and Medium-Sized Business (SME) Segment</t>
  </si>
  <si>
    <t>* including independent members of the Board of Directors</t>
  </si>
  <si>
    <t>*  excluding independent members of the Board of Directors</t>
  </si>
  <si>
    <t>Total expenses for major events, including</t>
  </si>
  <si>
    <t>Positions in science, technology, engineering, and Mathematics (STEM)*, including</t>
  </si>
  <si>
    <t>Total number of employees, including</t>
  </si>
  <si>
    <t>GJ</t>
  </si>
  <si>
    <t>Specific indicator of electricity consumption</t>
  </si>
  <si>
    <t>Specific indicator of heat energy consumption</t>
  </si>
  <si>
    <t>Energy intensity</t>
  </si>
  <si>
    <t>304,56 (achieved)</t>
  </si>
  <si>
    <t>7856,52 (achieved)</t>
  </si>
  <si>
    <t>5,46 (achieved)</t>
  </si>
  <si>
    <t>KPIs in the area of social impact for 2024</t>
  </si>
  <si>
    <t>Voluntary employee turnover rate</t>
  </si>
  <si>
    <t>Bank</t>
  </si>
  <si>
    <t>ТОО  «BCC Project»</t>
  </si>
  <si>
    <t>Структура персонала в разрезе по договору о найме</t>
  </si>
  <si>
    <t xml:space="preserve">Summary information on current and new employees, staff turnover in the Group of Companies is presented in table </t>
  </si>
  <si>
    <t>List number of staff</t>
  </si>
  <si>
    <t>persons</t>
  </si>
  <si>
    <t>* - The organisation was established in 2024</t>
  </si>
  <si>
    <t>over 50 persons</t>
  </si>
  <si>
    <t>30-50 persons</t>
  </si>
  <si>
    <t>under 30 persons</t>
  </si>
  <si>
    <t>By age:</t>
  </si>
  <si>
    <t>By gender:</t>
  </si>
  <si>
    <t>Total number of hired employees persons</t>
  </si>
  <si>
    <t>Total number of hired employees by gender, age, and region</t>
  </si>
  <si>
    <t>Indefinite contract persons</t>
  </si>
  <si>
    <t>Fixed-term contract persons</t>
  </si>
  <si>
    <t>Broken down by working hours:</t>
  </si>
  <si>
    <t>Full-time employment contract persons</t>
  </si>
  <si>
    <t>Part-time employment contract persons</t>
  </si>
  <si>
    <t>Staff structure by gender</t>
  </si>
  <si>
    <t>Men</t>
  </si>
  <si>
    <t>Women</t>
  </si>
  <si>
    <t>under 30</t>
  </si>
  <si>
    <t>30-50</t>
  </si>
  <si>
    <t>over 50</t>
  </si>
  <si>
    <t>BCC Invest JSC</t>
  </si>
  <si>
    <t>Bank CenterCredit  JSC</t>
  </si>
  <si>
    <t>BCC Leasing LLP</t>
  </si>
  <si>
    <t>Sinoasia
B&amp;R Insurance JSC</t>
  </si>
  <si>
    <t>«ВСС-HUB» LLP*</t>
  </si>
  <si>
    <t>KSZh BCC Life JSC*</t>
  </si>
  <si>
    <t>2024 (local based)</t>
  </si>
  <si>
    <t>2024 (market based)</t>
  </si>
  <si>
    <t>Vice President, CDO</t>
  </si>
  <si>
    <t>Development of AI for anti-fraud: development of ensembles of digital footprint models for online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</si>
</sst>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_(* #,##0_);_(* \(#,##0\);_(* &quot;-&quot;??_);_(@_)"/>
    <numFmt numFmtId="166" formatCode="0.0%"/>
    <numFmt numFmtId="167" formatCode="0.0"/>
    <numFmt numFmtId="168" formatCode="#\ ##0"/>
    <numFmt numFmtId="169" formatCode="_(* #,##0.0_);_(* \(#,##0.0\);_(* &quot;-&quot;??_);_(@_)"/>
    <numFmt numFmtId="170" formatCode="#,##0.0"/>
    <numFmt numFmtId="171" formatCode="_-* #,##0_-;\-* #,##0_-;_-* &quot;-&quot;??_-;_-@_-"/>
    <numFmt numFmtId="172" formatCode="#.###"/>
    <numFmt numFmtId="173" formatCode="_-* #,##0.00000_-;\-* #,##0.00000_-;_-* &quot;-&quot;??_-;_-@_-"/>
    <numFmt numFmtId="174" formatCode="_-* #,##0.0_-;\-* #,##0.0_-;_-* &quot;-&quot;??_-;_-@_-"/>
  </numFmts>
  <fonts count="60">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Arial"/>
      <family val="2"/>
      <charset val="204"/>
    </font>
    <font>
      <sz val="11"/>
      <name val="Calibri"/>
      <family val="2"/>
      <charset val="204"/>
      <scheme val="minor"/>
    </font>
    <font>
      <b/>
      <sz val="11"/>
      <name val="Calibri"/>
      <family val="2"/>
      <charset val="204"/>
      <scheme val="minor"/>
    </font>
    <font>
      <b/>
      <i/>
      <sz val="11"/>
      <name val="Calibri"/>
      <family val="2"/>
      <charset val="204"/>
      <scheme val="minor"/>
    </font>
    <font>
      <i/>
      <sz val="11"/>
      <name val="Calibri"/>
      <family val="2"/>
      <charset val="204"/>
      <scheme val="minor"/>
    </font>
    <font>
      <b/>
      <sz val="14"/>
      <name val="Calibri"/>
      <family val="2"/>
      <charset val="204"/>
      <scheme val="minor"/>
    </font>
    <font>
      <sz val="10"/>
      <name val="Calibri"/>
      <family val="2"/>
      <charset val="204"/>
      <scheme val="minor"/>
    </font>
    <font>
      <sz val="10"/>
      <name val="Verdana"/>
      <family val="2"/>
    </font>
    <font>
      <i/>
      <sz val="10"/>
      <name val="Calibri"/>
      <family val="2"/>
      <charset val="204"/>
      <scheme val="minor"/>
    </font>
    <font>
      <i/>
      <sz val="11"/>
      <color theme="0"/>
      <name val="Calibri"/>
      <family val="2"/>
      <charset val="204"/>
      <scheme val="minor"/>
    </font>
    <font>
      <i/>
      <sz val="11"/>
      <color theme="1"/>
      <name val="Calibri"/>
      <family val="2"/>
      <charset val="204"/>
      <scheme val="minor"/>
    </font>
    <font>
      <sz val="11"/>
      <name val="Calibri"/>
      <family val="2"/>
      <scheme val="minor"/>
    </font>
    <font>
      <b/>
      <i/>
      <sz val="11"/>
      <color theme="0"/>
      <name val="Calibri"/>
      <family val="2"/>
      <charset val="204"/>
      <scheme val="minor"/>
    </font>
    <font>
      <sz val="11"/>
      <color rgb="FF000000"/>
      <name val="Calibri"/>
      <family val="2"/>
      <charset val="204"/>
      <scheme val="minor"/>
    </font>
    <font>
      <i/>
      <sz val="11"/>
      <color rgb="FF000000"/>
      <name val="Calibri"/>
      <family val="2"/>
      <charset val="204"/>
      <scheme val="minor"/>
    </font>
    <font>
      <sz val="11"/>
      <color rgb="FF2E2E38"/>
      <name val="Calibri"/>
      <family val="2"/>
      <charset val="204"/>
      <scheme val="minor"/>
    </font>
    <font>
      <b/>
      <sz val="11"/>
      <color rgb="FF000000"/>
      <name val="Calibri"/>
      <family val="2"/>
      <charset val="204"/>
      <scheme val="minor"/>
    </font>
    <font>
      <i/>
      <sz val="11"/>
      <name val="Calibri"/>
      <family val="2"/>
      <scheme val="minor"/>
    </font>
    <font>
      <b/>
      <sz val="11"/>
      <name val="Calibri"/>
      <family val="2"/>
      <scheme val="minor"/>
    </font>
    <font>
      <b/>
      <i/>
      <sz val="11"/>
      <name val="Calibri"/>
      <family val="2"/>
      <scheme val="minor"/>
    </font>
    <font>
      <b/>
      <sz val="14"/>
      <name val="Calibri"/>
      <family val="2"/>
      <scheme val="minor"/>
    </font>
    <font>
      <b/>
      <sz val="11"/>
      <color theme="0"/>
      <name val="Calibri"/>
      <family val="2"/>
      <scheme val="minor"/>
    </font>
    <font>
      <i/>
      <sz val="11"/>
      <color theme="0"/>
      <name val="Calibri"/>
      <family val="2"/>
      <scheme val="minor"/>
    </font>
    <font>
      <b/>
      <sz val="11"/>
      <color theme="1"/>
      <name val="Calibri"/>
      <family val="2"/>
      <scheme val="minor"/>
    </font>
    <font>
      <i/>
      <sz val="9"/>
      <name val="Calibri"/>
      <family val="2"/>
      <charset val="204"/>
      <scheme val="minor"/>
    </font>
    <font>
      <i/>
      <sz val="11"/>
      <color theme="1"/>
      <name val="Calibri"/>
      <family val="2"/>
      <scheme val="minor"/>
    </font>
    <font>
      <b/>
      <sz val="10"/>
      <color rgb="FF000000"/>
      <name val="Arial"/>
      <family val="2"/>
      <charset val="204"/>
    </font>
    <font>
      <sz val="10"/>
      <color rgb="FF000000"/>
      <name val="Arial"/>
      <family val="2"/>
      <charset val="204"/>
    </font>
    <font>
      <b/>
      <i/>
      <sz val="11"/>
      <color theme="1"/>
      <name val="Calibri"/>
      <family val="2"/>
      <charset val="204"/>
      <scheme val="minor"/>
    </font>
    <font>
      <i/>
      <sz val="11"/>
      <color rgb="FF2E2E38"/>
      <name val="Calibri"/>
      <family val="2"/>
      <charset val="204"/>
      <scheme val="minor"/>
    </font>
    <font>
      <sz val="11"/>
      <color rgb="FF000000"/>
      <name val="Calibri"/>
      <family val="2"/>
      <scheme val="minor"/>
    </font>
    <font>
      <i/>
      <sz val="11"/>
      <color rgb="FFFF0000"/>
      <name val="Calibri"/>
      <family val="2"/>
      <scheme val="minor"/>
    </font>
    <font>
      <b/>
      <i/>
      <sz val="11"/>
      <color rgb="FFFF0000"/>
      <name val="Calibri"/>
      <family val="2"/>
      <scheme val="minor"/>
    </font>
    <font>
      <b/>
      <i/>
      <sz val="11"/>
      <color theme="1"/>
      <name val="Calibri"/>
      <family val="2"/>
      <scheme val="minor"/>
    </font>
    <font>
      <b/>
      <i/>
      <sz val="11"/>
      <color rgb="FFFF0000"/>
      <name val="Calibri"/>
      <family val="2"/>
      <charset val="204"/>
      <scheme val="minor"/>
    </font>
    <font>
      <i/>
      <sz val="11"/>
      <color rgb="FFFF0000"/>
      <name val="Calibri"/>
      <family val="2"/>
      <charset val="204"/>
      <scheme val="minor"/>
    </font>
    <font>
      <b/>
      <sz val="11"/>
      <color rgb="FFFFFFFF"/>
      <name val="Calibri"/>
      <family val="2"/>
      <charset val="204"/>
      <scheme val="minor"/>
    </font>
    <font>
      <i/>
      <sz val="11"/>
      <color rgb="FFFFFFFF"/>
      <name val="Calibri"/>
      <family val="2"/>
      <charset val="204"/>
      <scheme val="minor"/>
    </font>
    <font>
      <i/>
      <sz val="9"/>
      <color rgb="FFFF0000"/>
      <name val="Calibri"/>
      <family val="2"/>
      <charset val="204"/>
      <scheme val="minor"/>
    </font>
    <font>
      <sz val="12"/>
      <color theme="1"/>
      <name val="Calibri"/>
      <family val="2"/>
      <scheme val="minor"/>
    </font>
    <font>
      <sz val="8"/>
      <name val="Calibri"/>
      <family val="2"/>
      <scheme val="minor"/>
    </font>
    <font>
      <i/>
      <sz val="9"/>
      <color theme="1"/>
      <name val="Calibri"/>
      <family val="2"/>
      <charset val="204"/>
      <scheme val="minor"/>
    </font>
    <font>
      <i/>
      <sz val="8"/>
      <name val="Calibri"/>
      <family val="2"/>
      <charset val="204"/>
      <scheme val="minor"/>
    </font>
    <font>
      <i/>
      <sz val="8"/>
      <color theme="1"/>
      <name val="Calibri"/>
      <family val="2"/>
      <charset val="204"/>
      <scheme val="minor"/>
    </font>
    <font>
      <sz val="13"/>
      <color rgb="FF000000"/>
      <name val="Helvetica Neue"/>
      <family val="2"/>
    </font>
    <font>
      <b/>
      <sz val="11"/>
      <color rgb="FF000000"/>
      <name val="Calibri"/>
      <family val="2"/>
      <scheme val="minor"/>
    </font>
    <font>
      <i/>
      <sz val="9"/>
      <color rgb="FF000000"/>
      <name val="Calibri"/>
      <family val="2"/>
      <charset val="204"/>
      <scheme val="minor"/>
    </font>
    <font>
      <b/>
      <sz val="12"/>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5BBE89"/>
        <bgColor indexed="64"/>
      </patternFill>
    </fill>
    <fill>
      <patternFill patternType="solid">
        <fgColor rgb="FF18AD56"/>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00B050"/>
        <bgColor indexed="64"/>
      </patternFill>
    </fill>
  </fills>
  <borders count="40">
    <border>
      <left/>
      <right/>
      <top/>
      <bottom/>
      <diagonal/>
    </border>
    <border>
      <left style="thin">
        <color theme="2"/>
      </left>
      <right style="thin">
        <color theme="2"/>
      </right>
      <top/>
      <bottom style="thin">
        <color theme="2"/>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left>
      <right/>
      <top/>
      <bottom style="thin">
        <color theme="2"/>
      </bottom>
      <diagonal/>
    </border>
    <border>
      <left style="thin">
        <color theme="2"/>
      </left>
      <right/>
      <top/>
      <bottom/>
      <diagonal/>
    </border>
    <border>
      <left/>
      <right style="thin">
        <color theme="2"/>
      </right>
      <top style="thin">
        <color theme="2"/>
      </top>
      <bottom/>
      <diagonal/>
    </border>
    <border>
      <left/>
      <right/>
      <top/>
      <bottom style="thin">
        <color theme="2"/>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style="thin">
        <color theme="0" tint="-0.14999847407452621"/>
      </left>
      <right style="thin">
        <color theme="0" tint="-0.14999847407452621"/>
      </right>
      <top/>
      <bottom style="thin">
        <color theme="0" tint="-0.14999847407452621"/>
      </bottom>
      <diagonal/>
    </border>
    <border>
      <left style="thin">
        <color theme="2"/>
      </left>
      <right/>
      <top style="thin">
        <color theme="2"/>
      </top>
      <bottom style="thin">
        <color theme="2"/>
      </bottom>
      <diagonal/>
    </border>
    <border>
      <left style="thin">
        <color theme="2"/>
      </left>
      <right style="thin">
        <color theme="2"/>
      </right>
      <top/>
      <bottom style="thin">
        <color theme="0" tint="-0.14999847407452621"/>
      </bottom>
      <diagonal/>
    </border>
    <border>
      <left style="thin">
        <color theme="2"/>
      </left>
      <right/>
      <top/>
      <bottom style="thin">
        <color theme="0" tint="-0.14999847407452621"/>
      </bottom>
      <diagonal/>
    </border>
    <border>
      <left/>
      <right style="thin">
        <color theme="2"/>
      </right>
      <top style="thin">
        <color theme="2"/>
      </top>
      <bottom style="thin">
        <color theme="2"/>
      </bottom>
      <diagonal/>
    </border>
    <border>
      <left style="thin">
        <color theme="2"/>
      </left>
      <right style="thin">
        <color theme="2"/>
      </right>
      <top/>
      <bottom/>
      <diagonal/>
    </border>
    <border>
      <left style="thin">
        <color theme="2"/>
      </left>
      <right/>
      <top style="thin">
        <color theme="2"/>
      </top>
      <bottom/>
      <diagonal/>
    </border>
    <border>
      <left style="thin">
        <color theme="0" tint="-0.14999847407452621"/>
      </left>
      <right/>
      <top style="thin">
        <color theme="0" tint="-0.14999847407452621"/>
      </top>
      <bottom style="thin">
        <color theme="0" tint="-0.14999847407452621"/>
      </bottom>
      <diagonal/>
    </border>
    <border>
      <left/>
      <right style="thin">
        <color theme="2"/>
      </right>
      <top/>
      <bottom/>
      <diagonal/>
    </border>
    <border>
      <left style="thin">
        <color rgb="FF18AD56"/>
      </left>
      <right/>
      <top style="thin">
        <color rgb="FF18AD56"/>
      </top>
      <bottom style="thin">
        <color rgb="FF18AD56"/>
      </bottom>
      <diagonal/>
    </border>
    <border>
      <left style="thin">
        <color rgb="FF5BBE89"/>
      </left>
      <right style="thin">
        <color rgb="FF5BBE89"/>
      </right>
      <top/>
      <bottom/>
      <diagonal/>
    </border>
    <border>
      <left style="thin">
        <color rgb="FF5BBE89"/>
      </left>
      <right/>
      <top/>
      <bottom/>
      <diagonal/>
    </border>
    <border>
      <left style="thin">
        <color rgb="FF18AD56"/>
      </left>
      <right style="thin">
        <color rgb="FF18AD56"/>
      </right>
      <top style="thin">
        <color rgb="FF18AD56"/>
      </top>
      <bottom style="thin">
        <color rgb="FF18AD56"/>
      </bottom>
      <diagonal/>
    </border>
    <border>
      <left style="thin">
        <color rgb="FF5BBE89"/>
      </left>
      <right style="thin">
        <color rgb="FF5BBE89"/>
      </right>
      <top/>
      <bottom style="thin">
        <color rgb="FF5BBE89"/>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right/>
      <top style="thin">
        <color theme="2"/>
      </top>
      <bottom/>
      <diagonal/>
    </border>
    <border>
      <left style="thin">
        <color theme="0" tint="-0.14999847407452621"/>
      </left>
      <right/>
      <top/>
      <bottom style="thin">
        <color theme="0" tint="-0.14999847407452621"/>
      </bottom>
      <diagonal/>
    </border>
    <border>
      <left/>
      <right/>
      <top style="thin">
        <color theme="0" tint="-0.14999847407452621"/>
      </top>
      <bottom/>
      <diagonal/>
    </border>
    <border>
      <left/>
      <right/>
      <top style="thin">
        <color theme="0" tint="-0.14999847407452621"/>
      </top>
      <bottom style="thin">
        <color theme="0" tint="-0.14999847407452621"/>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style="thin">
        <color rgb="FFD9D9D9"/>
      </left>
      <right/>
      <top/>
      <bottom style="thin">
        <color rgb="FFD9D9D9"/>
      </bottom>
      <diagonal/>
    </border>
    <border>
      <left/>
      <right/>
      <top/>
      <bottom style="thin">
        <color rgb="FFD9D9D9"/>
      </bottom>
      <diagonal/>
    </border>
    <border>
      <left style="thin">
        <color theme="0" tint="-0.14999847407452621"/>
      </left>
      <right/>
      <top/>
      <bottom/>
      <diagonal/>
    </border>
    <border>
      <left style="thin">
        <color theme="2"/>
      </left>
      <right style="thin">
        <color theme="0" tint="-0.14999847407452621"/>
      </right>
      <top style="thin">
        <color theme="2"/>
      </top>
      <bottom style="thin">
        <color them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s>
  <cellStyleXfs count="8">
    <xf numFmtId="0" fontId="0" fillId="0" borderId="0"/>
    <xf numFmtId="9" fontId="8" fillId="0" borderId="0" applyFont="0" applyFill="0" applyBorder="0" applyAlignment="0" applyProtection="0"/>
    <xf numFmtId="0" fontId="19" fillId="0" borderId="0"/>
    <xf numFmtId="164" fontId="8" fillId="0" borderId="0" applyFont="0" applyFill="0" applyBorder="0" applyAlignment="0" applyProtection="0"/>
    <xf numFmtId="43" fontId="8" fillId="0" borderId="0" applyFont="0" applyFill="0" applyBorder="0" applyAlignment="0" applyProtection="0"/>
    <xf numFmtId="0" fontId="51" fillId="0" borderId="0"/>
    <xf numFmtId="43" fontId="8" fillId="0" borderId="0" applyFont="0" applyFill="0" applyBorder="0" applyAlignment="0" applyProtection="0"/>
    <xf numFmtId="43" fontId="8" fillId="0" borderId="0" applyFont="0" applyFill="0" applyBorder="0" applyAlignment="0" applyProtection="0"/>
  </cellStyleXfs>
  <cellXfs count="681">
    <xf numFmtId="0" fontId="0" fillId="0" borderId="0" xfId="0"/>
    <xf numFmtId="0" fontId="12" fillId="0" borderId="0" xfId="0" applyFont="1"/>
    <xf numFmtId="0" fontId="7" fillId="0" borderId="0" xfId="0" applyFont="1"/>
    <xf numFmtId="0" fontId="13" fillId="2" borderId="0" xfId="0" applyFont="1" applyFill="1"/>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13" fillId="2" borderId="0" xfId="0" applyFont="1" applyFill="1" applyAlignment="1">
      <alignment horizontal="center"/>
    </xf>
    <xf numFmtId="0" fontId="14" fillId="2" borderId="0" xfId="0" applyFont="1" applyFill="1" applyAlignment="1">
      <alignment horizontal="center" vertical="center"/>
    </xf>
    <xf numFmtId="0" fontId="16" fillId="2" borderId="0" xfId="0" applyFont="1" applyFill="1" applyAlignment="1">
      <alignment horizontal="center"/>
    </xf>
    <xf numFmtId="0" fontId="14" fillId="2" borderId="0" xfId="0" applyFont="1" applyFill="1" applyAlignment="1">
      <alignment horizontal="left" vertical="center" wrapText="1" indent="1"/>
    </xf>
    <xf numFmtId="0" fontId="15" fillId="2" borderId="0" xfId="0" applyFont="1" applyFill="1" applyAlignment="1">
      <alignment horizontal="center" vertical="center"/>
    </xf>
    <xf numFmtId="0" fontId="17" fillId="2" borderId="0" xfId="0" applyFont="1" applyFill="1" applyAlignment="1">
      <alignment horizontal="left" vertical="center" indent="1"/>
    </xf>
    <xf numFmtId="0" fontId="13" fillId="2" borderId="0" xfId="0" applyFont="1" applyFill="1" applyAlignment="1">
      <alignment horizontal="left" vertical="center" wrapText="1" indent="1"/>
    </xf>
    <xf numFmtId="0" fontId="16"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left" vertical="center" wrapText="1" indent="2"/>
    </xf>
    <xf numFmtId="0" fontId="13" fillId="2" borderId="0" xfId="0" applyFont="1" applyFill="1" applyAlignment="1">
      <alignment horizontal="left" vertical="center" wrapText="1" indent="2"/>
    </xf>
    <xf numFmtId="3" fontId="13" fillId="2" borderId="0" xfId="0" applyNumberFormat="1" applyFont="1" applyFill="1" applyAlignment="1">
      <alignment horizontal="center" vertical="center" wrapText="1"/>
    </xf>
    <xf numFmtId="0" fontId="13" fillId="2" borderId="0" xfId="0" applyFont="1" applyFill="1" applyAlignment="1">
      <alignment horizontal="left" indent="1"/>
    </xf>
    <xf numFmtId="0" fontId="13" fillId="0" borderId="0" xfId="0" applyFont="1" applyAlignment="1">
      <alignment horizontal="left" indent="1"/>
    </xf>
    <xf numFmtId="0" fontId="13" fillId="0" borderId="0" xfId="0" applyFont="1" applyAlignment="1">
      <alignment horizontal="center" vertical="center" wrapText="1"/>
    </xf>
    <xf numFmtId="3" fontId="9" fillId="4" borderId="0" xfId="2" applyNumberFormat="1" applyFont="1" applyFill="1" applyAlignment="1">
      <alignment horizontal="left" vertical="center" indent="1"/>
    </xf>
    <xf numFmtId="3" fontId="21" fillId="4" borderId="0" xfId="2" applyNumberFormat="1" applyFont="1" applyFill="1" applyAlignment="1">
      <alignment horizontal="left" vertical="center"/>
    </xf>
    <xf numFmtId="3" fontId="9" fillId="4" borderId="0" xfId="2" applyNumberFormat="1" applyFont="1" applyFill="1" applyAlignment="1">
      <alignment horizontal="left" vertical="center"/>
    </xf>
    <xf numFmtId="3" fontId="11" fillId="3" borderId="0" xfId="2" applyNumberFormat="1" applyFont="1" applyFill="1" applyAlignment="1">
      <alignment horizontal="left" vertical="center"/>
    </xf>
    <xf numFmtId="49" fontId="21" fillId="3" borderId="0" xfId="2" applyNumberFormat="1" applyFont="1" applyFill="1" applyAlignment="1">
      <alignment horizontal="center" vertical="center"/>
    </xf>
    <xf numFmtId="49" fontId="9" fillId="3" borderId="0" xfId="2" applyNumberFormat="1" applyFont="1" applyFill="1" applyAlignment="1">
      <alignment horizontal="center" vertical="center"/>
    </xf>
    <xf numFmtId="0" fontId="0" fillId="0" borderId="9" xfId="0" applyBorder="1" applyAlignment="1">
      <alignment horizontal="left" indent="2"/>
    </xf>
    <xf numFmtId="0" fontId="22" fillId="0" borderId="9" xfId="0" applyFont="1" applyBorder="1" applyAlignment="1">
      <alignment horizontal="center"/>
    </xf>
    <xf numFmtId="0" fontId="0" fillId="0" borderId="9" xfId="3" applyNumberFormat="1" applyFont="1" applyBorder="1" applyAlignment="1">
      <alignment horizontal="right"/>
    </xf>
    <xf numFmtId="0" fontId="0" fillId="0" borderId="10" xfId="0" applyBorder="1" applyAlignment="1">
      <alignment horizontal="left" indent="2"/>
    </xf>
    <xf numFmtId="0" fontId="22" fillId="0" borderId="10" xfId="0" applyFont="1" applyBorder="1" applyAlignment="1">
      <alignment horizontal="center"/>
    </xf>
    <xf numFmtId="0" fontId="0" fillId="0" borderId="10" xfId="3" applyNumberFormat="1" applyFont="1" applyBorder="1" applyAlignment="1">
      <alignment horizontal="right"/>
    </xf>
    <xf numFmtId="0" fontId="13" fillId="0" borderId="0" xfId="0" applyFont="1"/>
    <xf numFmtId="0" fontId="0" fillId="0" borderId="0" xfId="0" applyAlignment="1">
      <alignment horizontal="left" indent="2"/>
    </xf>
    <xf numFmtId="0" fontId="22" fillId="0" borderId="0" xfId="0" applyFont="1" applyAlignment="1">
      <alignment horizontal="center"/>
    </xf>
    <xf numFmtId="165" fontId="0" fillId="0" borderId="0" xfId="3" applyNumberFormat="1" applyFont="1" applyBorder="1"/>
    <xf numFmtId="0" fontId="14" fillId="0" borderId="2" xfId="0" applyFont="1" applyBorder="1" applyAlignment="1">
      <alignment horizontal="left" vertical="center" wrapText="1" indent="2"/>
    </xf>
    <xf numFmtId="0" fontId="22" fillId="0" borderId="2" xfId="0" applyFont="1" applyBorder="1" applyAlignment="1">
      <alignment horizontal="center" vertical="center"/>
    </xf>
    <xf numFmtId="0" fontId="13" fillId="0" borderId="2" xfId="0" applyFont="1" applyBorder="1" applyAlignment="1">
      <alignment horizontal="right" vertical="center" wrapText="1"/>
    </xf>
    <xf numFmtId="0" fontId="0" fillId="0" borderId="9" xfId="0" applyBorder="1" applyAlignment="1">
      <alignment horizontal="left" vertical="center" wrapText="1" indent="2"/>
    </xf>
    <xf numFmtId="49" fontId="7" fillId="0" borderId="9" xfId="2" applyNumberFormat="1" applyFont="1" applyBorder="1" applyAlignment="1">
      <alignment horizontal="right" vertical="center"/>
    </xf>
    <xf numFmtId="0" fontId="7" fillId="0" borderId="9" xfId="2" applyFont="1" applyBorder="1" applyAlignment="1">
      <alignment horizontal="right" vertical="center"/>
    </xf>
    <xf numFmtId="0" fontId="0" fillId="0" borderId="10" xfId="0" applyBorder="1" applyAlignment="1">
      <alignment horizontal="left" vertical="center" wrapText="1" indent="2"/>
    </xf>
    <xf numFmtId="49" fontId="7" fillId="0" borderId="10" xfId="2" applyNumberFormat="1" applyFont="1" applyBorder="1" applyAlignment="1">
      <alignment horizontal="right" vertical="center"/>
    </xf>
    <xf numFmtId="0" fontId="7" fillId="0" borderId="10" xfId="2" applyFont="1" applyBorder="1" applyAlignment="1">
      <alignment horizontal="right" vertical="center"/>
    </xf>
    <xf numFmtId="0" fontId="22" fillId="0" borderId="10" xfId="0" applyFont="1" applyBorder="1" applyAlignment="1">
      <alignment horizontal="center" vertical="center"/>
    </xf>
    <xf numFmtId="0" fontId="0" fillId="0" borderId="10" xfId="0" applyBorder="1" applyAlignment="1">
      <alignment horizontal="right"/>
    </xf>
    <xf numFmtId="1" fontId="0" fillId="0" borderId="10" xfId="3" applyNumberFormat="1" applyFont="1" applyBorder="1" applyAlignment="1">
      <alignment horizontal="right"/>
    </xf>
    <xf numFmtId="0" fontId="0" fillId="0" borderId="0" xfId="0" applyAlignment="1">
      <alignment horizontal="left" vertical="center" wrapText="1" indent="2"/>
    </xf>
    <xf numFmtId="0" fontId="22" fillId="0" borderId="0" xfId="0" applyFont="1" applyAlignment="1">
      <alignment horizontal="center" vertical="center"/>
    </xf>
    <xf numFmtId="0" fontId="22" fillId="0" borderId="0" xfId="0" applyFont="1"/>
    <xf numFmtId="0" fontId="0" fillId="0" borderId="11" xfId="0" applyBorder="1" applyAlignment="1">
      <alignment horizontal="left" indent="2"/>
    </xf>
    <xf numFmtId="0" fontId="22" fillId="0" borderId="11" xfId="0" applyFont="1" applyBorder="1" applyAlignment="1">
      <alignment horizontal="center" vertical="center"/>
    </xf>
    <xf numFmtId="0" fontId="7" fillId="0" borderId="11" xfId="0" applyFont="1" applyBorder="1" applyAlignment="1">
      <alignment horizontal="right" vertical="center"/>
    </xf>
    <xf numFmtId="0" fontId="0" fillId="0" borderId="11" xfId="3" applyNumberFormat="1" applyFont="1" applyBorder="1" applyAlignment="1">
      <alignment horizontal="right"/>
    </xf>
    <xf numFmtId="0" fontId="0" fillId="0" borderId="4" xfId="0" applyBorder="1" applyAlignment="1">
      <alignment horizontal="left" indent="2"/>
    </xf>
    <xf numFmtId="0" fontId="22" fillId="0" borderId="4" xfId="0" applyFont="1" applyBorder="1" applyAlignment="1">
      <alignment horizontal="center" vertical="center"/>
    </xf>
    <xf numFmtId="0" fontId="7" fillId="0" borderId="4" xfId="0" applyFont="1" applyBorder="1" applyAlignment="1">
      <alignment horizontal="right" vertical="center"/>
    </xf>
    <xf numFmtId="0" fontId="0" fillId="0" borderId="4" xfId="3" applyNumberFormat="1" applyFont="1" applyBorder="1" applyAlignment="1">
      <alignment horizontal="right"/>
    </xf>
    <xf numFmtId="0" fontId="10" fillId="0" borderId="4" xfId="0" applyFont="1" applyBorder="1" applyAlignment="1">
      <alignment horizontal="right" vertical="center"/>
    </xf>
    <xf numFmtId="0" fontId="10" fillId="0" borderId="4" xfId="0" applyFont="1" applyBorder="1" applyAlignment="1">
      <alignment horizontal="right"/>
    </xf>
    <xf numFmtId="0" fontId="10" fillId="0" borderId="0" xfId="0" applyFont="1" applyAlignment="1">
      <alignment horizontal="left" indent="2"/>
    </xf>
    <xf numFmtId="0" fontId="10" fillId="0" borderId="0" xfId="0" applyFont="1" applyAlignment="1">
      <alignment horizontal="right"/>
    </xf>
    <xf numFmtId="165" fontId="10" fillId="0" borderId="0" xfId="0" applyNumberFormat="1" applyFont="1"/>
    <xf numFmtId="3" fontId="9" fillId="4" borderId="0" xfId="2" applyNumberFormat="1" applyFont="1" applyFill="1" applyAlignment="1">
      <alignment horizontal="left" vertical="center" indent="2"/>
    </xf>
    <xf numFmtId="0" fontId="10" fillId="0" borderId="10" xfId="0" applyFont="1" applyBorder="1" applyAlignment="1">
      <alignment horizontal="left" vertical="center" wrapText="1" indent="2"/>
    </xf>
    <xf numFmtId="0" fontId="0" fillId="0" borderId="10" xfId="0" applyBorder="1" applyAlignment="1">
      <alignment horizontal="right" vertical="center" wrapText="1"/>
    </xf>
    <xf numFmtId="1" fontId="7" fillId="0" borderId="10" xfId="0" applyNumberFormat="1" applyFont="1" applyBorder="1" applyAlignment="1">
      <alignment horizontal="right" vertical="center" wrapText="1"/>
    </xf>
    <xf numFmtId="0" fontId="7" fillId="0" borderId="10" xfId="0" applyFont="1" applyBorder="1" applyAlignment="1">
      <alignment horizontal="right" vertical="center" wrapText="1"/>
    </xf>
    <xf numFmtId="1" fontId="7" fillId="0" borderId="10" xfId="1" applyNumberFormat="1" applyFont="1" applyFill="1" applyBorder="1" applyAlignment="1">
      <alignment horizontal="right" vertical="center" wrapText="1"/>
    </xf>
    <xf numFmtId="1" fontId="0" fillId="0" borderId="10" xfId="0" applyNumberFormat="1" applyBorder="1" applyAlignment="1">
      <alignment horizontal="right" vertical="center" wrapText="1"/>
    </xf>
    <xf numFmtId="9" fontId="7" fillId="0" borderId="10" xfId="0" applyNumberFormat="1" applyFont="1" applyBorder="1" applyAlignment="1">
      <alignment horizontal="right" vertical="center" wrapText="1"/>
    </xf>
    <xf numFmtId="0" fontId="23" fillId="0" borderId="2" xfId="0" applyFont="1" applyBorder="1" applyAlignment="1">
      <alignment horizontal="right" vertical="center" wrapText="1"/>
    </xf>
    <xf numFmtId="1" fontId="0" fillId="0" borderId="0" xfId="0" applyNumberFormat="1" applyAlignment="1">
      <alignment horizontal="right" vertical="center" wrapText="1"/>
    </xf>
    <xf numFmtId="0" fontId="10" fillId="0" borderId="0" xfId="0" applyFont="1" applyAlignment="1">
      <alignment horizontal="left" vertical="center" wrapText="1" indent="2"/>
    </xf>
    <xf numFmtId="0" fontId="22" fillId="0" borderId="0" xfId="0" applyFont="1" applyAlignment="1">
      <alignment vertical="center" wrapText="1"/>
    </xf>
    <xf numFmtId="0" fontId="0" fillId="0" borderId="0" xfId="0" applyAlignment="1">
      <alignment horizontal="right" vertical="center" wrapText="1"/>
    </xf>
    <xf numFmtId="1" fontId="0" fillId="0" borderId="0" xfId="0" applyNumberFormat="1" applyAlignment="1">
      <alignment horizontal="right" vertical="center"/>
    </xf>
    <xf numFmtId="0" fontId="13" fillId="0" borderId="0" xfId="0" applyFont="1" applyAlignment="1">
      <alignment horizontal="center"/>
    </xf>
    <xf numFmtId="49" fontId="9" fillId="3" borderId="0" xfId="2" applyNumberFormat="1" applyFont="1" applyFill="1" applyAlignment="1">
      <alignment horizontal="center" vertical="center" wrapText="1"/>
    </xf>
    <xf numFmtId="0" fontId="10" fillId="0" borderId="9" xfId="0" applyFont="1" applyBorder="1" applyAlignment="1">
      <alignment horizontal="left" vertical="center" wrapText="1" indent="2"/>
    </xf>
    <xf numFmtId="0" fontId="0" fillId="0" borderId="9" xfId="0" applyBorder="1" applyAlignment="1">
      <alignment horizontal="center" vertical="center" wrapText="1"/>
    </xf>
    <xf numFmtId="1" fontId="0" fillId="0" borderId="9"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left" vertical="top" wrapText="1" indent="2"/>
    </xf>
    <xf numFmtId="3" fontId="9" fillId="4" borderId="0" xfId="2" applyNumberFormat="1" applyFont="1" applyFill="1" applyAlignment="1">
      <alignment horizontal="left" vertical="center" wrapText="1" indent="1"/>
    </xf>
    <xf numFmtId="3" fontId="15" fillId="4" borderId="0" xfId="2" applyNumberFormat="1" applyFont="1" applyFill="1" applyAlignment="1">
      <alignment horizontal="center" vertical="center"/>
    </xf>
    <xf numFmtId="3" fontId="14" fillId="4" borderId="0" xfId="2" applyNumberFormat="1" applyFont="1" applyFill="1" applyAlignment="1">
      <alignment horizontal="center" vertical="center"/>
    </xf>
    <xf numFmtId="3" fontId="21" fillId="3" borderId="0" xfId="2" applyNumberFormat="1" applyFont="1" applyFill="1" applyAlignment="1">
      <alignment horizontal="left" vertical="center" indent="1"/>
    </xf>
    <xf numFmtId="3" fontId="16" fillId="2" borderId="2" xfId="0" applyNumberFormat="1" applyFont="1" applyFill="1" applyBorder="1" applyAlignment="1">
      <alignment horizontal="center" vertical="center" wrapText="1"/>
    </xf>
    <xf numFmtId="3" fontId="13" fillId="0" borderId="2" xfId="0" applyNumberFormat="1" applyFont="1" applyBorder="1" applyAlignment="1">
      <alignment horizontal="right" vertical="center" wrapText="1"/>
    </xf>
    <xf numFmtId="0" fontId="13" fillId="2" borderId="12" xfId="0" applyFont="1" applyFill="1" applyBorder="1" applyAlignment="1">
      <alignment horizontal="left" vertical="center" wrapText="1" indent="2"/>
    </xf>
    <xf numFmtId="0" fontId="13" fillId="2" borderId="12" xfId="0" applyFont="1" applyFill="1" applyBorder="1" applyAlignment="1">
      <alignment horizontal="left" vertical="top" wrapText="1" indent="2"/>
    </xf>
    <xf numFmtId="0" fontId="13" fillId="2" borderId="2" xfId="0" applyFont="1" applyFill="1" applyBorder="1" applyAlignment="1">
      <alignment horizontal="center" vertical="center"/>
    </xf>
    <xf numFmtId="0" fontId="13" fillId="2" borderId="2" xfId="0" applyFont="1" applyFill="1" applyBorder="1" applyAlignment="1">
      <alignment horizontal="right" vertical="center" wrapText="1"/>
    </xf>
    <xf numFmtId="0" fontId="16" fillId="2" borderId="2" xfId="0" applyFont="1" applyFill="1" applyBorder="1" applyAlignment="1">
      <alignment horizontal="center" vertical="center"/>
    </xf>
    <xf numFmtId="166" fontId="13" fillId="2" borderId="2" xfId="0" applyNumberFormat="1" applyFont="1" applyFill="1" applyBorder="1" applyAlignment="1">
      <alignment horizontal="right" vertical="center"/>
    </xf>
    <xf numFmtId="0" fontId="13" fillId="2" borderId="0" xfId="0" applyFont="1" applyFill="1" applyAlignment="1">
      <alignment horizontal="left" vertical="top" wrapText="1" indent="2"/>
    </xf>
    <xf numFmtId="0" fontId="16" fillId="2" borderId="0" xfId="0" applyFont="1" applyFill="1" applyAlignment="1">
      <alignment horizontal="center" vertical="center"/>
    </xf>
    <xf numFmtId="0" fontId="13" fillId="2" borderId="1" xfId="0" applyFont="1" applyFill="1" applyBorder="1" applyAlignment="1">
      <alignment horizontal="left" vertical="center" wrapText="1" indent="2"/>
    </xf>
    <xf numFmtId="3" fontId="16" fillId="2" borderId="1" xfId="0" applyNumberFormat="1" applyFont="1" applyFill="1" applyBorder="1" applyAlignment="1">
      <alignment horizontal="center" vertical="center" wrapText="1"/>
    </xf>
    <xf numFmtId="167" fontId="13" fillId="0" borderId="2" xfId="0" applyNumberFormat="1" applyFont="1" applyBorder="1" applyAlignment="1">
      <alignment horizontal="right" vertical="center" wrapText="1"/>
    </xf>
    <xf numFmtId="167" fontId="13" fillId="2" borderId="2" xfId="0" applyNumberFormat="1" applyFont="1" applyFill="1" applyBorder="1" applyAlignment="1">
      <alignment horizontal="right" vertical="center" wrapText="1"/>
    </xf>
    <xf numFmtId="0" fontId="13" fillId="2" borderId="2" xfId="0" applyFont="1" applyFill="1" applyBorder="1" applyAlignment="1">
      <alignment horizontal="left" vertical="center" wrapText="1" indent="2"/>
    </xf>
    <xf numFmtId="0" fontId="13" fillId="2" borderId="2" xfId="0" applyFont="1" applyFill="1" applyBorder="1" applyAlignment="1">
      <alignment horizontal="left" vertical="top" wrapText="1" indent="2"/>
    </xf>
    <xf numFmtId="3" fontId="13" fillId="0" borderId="2" xfId="0" applyNumberFormat="1" applyFont="1" applyBorder="1" applyAlignment="1">
      <alignment horizontal="right" vertical="center"/>
    </xf>
    <xf numFmtId="0" fontId="13" fillId="2" borderId="1" xfId="0" applyFont="1" applyFill="1" applyBorder="1" applyAlignment="1">
      <alignment horizontal="right" vertical="center" wrapText="1"/>
    </xf>
    <xf numFmtId="166" fontId="13" fillId="2" borderId="2" xfId="0" applyNumberFormat="1" applyFont="1" applyFill="1" applyBorder="1" applyAlignment="1">
      <alignment horizontal="right" vertical="center" wrapText="1"/>
    </xf>
    <xf numFmtId="0" fontId="13" fillId="2" borderId="2" xfId="0" applyFont="1" applyFill="1" applyBorder="1" applyAlignment="1">
      <alignment horizontal="right" vertical="center"/>
    </xf>
    <xf numFmtId="0" fontId="13" fillId="2" borderId="2" xfId="0" applyFont="1" applyFill="1" applyBorder="1" applyAlignment="1">
      <alignment horizontal="right" vertical="top" wrapText="1"/>
    </xf>
    <xf numFmtId="3" fontId="13" fillId="2" borderId="2" xfId="0" applyNumberFormat="1" applyFont="1" applyFill="1" applyBorder="1" applyAlignment="1">
      <alignment horizontal="right" vertical="center"/>
    </xf>
    <xf numFmtId="3" fontId="13" fillId="2" borderId="2" xfId="0" applyNumberFormat="1" applyFont="1" applyFill="1" applyBorder="1" applyAlignment="1">
      <alignment horizontal="right" vertical="center" wrapText="1"/>
    </xf>
    <xf numFmtId="3" fontId="16" fillId="2" borderId="0" xfId="0" applyNumberFormat="1" applyFont="1" applyFill="1" applyAlignment="1">
      <alignment horizontal="center" vertical="center" wrapText="1"/>
    </xf>
    <xf numFmtId="3" fontId="13" fillId="2" borderId="0" xfId="0" applyNumberFormat="1" applyFont="1" applyFill="1" applyAlignment="1">
      <alignment horizontal="center" vertical="center"/>
    </xf>
    <xf numFmtId="3" fontId="9" fillId="4" borderId="0" xfId="2" applyNumberFormat="1" applyFont="1" applyFill="1" applyAlignment="1">
      <alignment vertical="center"/>
    </xf>
    <xf numFmtId="0" fontId="26" fillId="0" borderId="11" xfId="0" applyFont="1" applyBorder="1" applyAlignment="1">
      <alignment horizontal="center" vertical="center" wrapText="1"/>
    </xf>
    <xf numFmtId="0" fontId="25" fillId="0" borderId="11" xfId="0" applyFont="1" applyBorder="1" applyAlignment="1">
      <alignment horizontal="right" vertical="center" wrapText="1"/>
    </xf>
    <xf numFmtId="0" fontId="25" fillId="0" borderId="11" xfId="0" applyFont="1" applyBorder="1" applyAlignment="1">
      <alignment horizontal="right" vertical="center"/>
    </xf>
    <xf numFmtId="0" fontId="28" fillId="0" borderId="0" xfId="0" applyFont="1" applyAlignment="1">
      <alignment horizontal="center" vertical="center" wrapText="1"/>
    </xf>
    <xf numFmtId="0" fontId="28" fillId="0" borderId="0" xfId="0" applyFont="1" applyAlignment="1">
      <alignment horizontal="center" vertical="center"/>
    </xf>
    <xf numFmtId="3" fontId="25" fillId="0" borderId="11" xfId="0" applyNumberFormat="1" applyFont="1" applyBorder="1" applyAlignment="1">
      <alignment horizontal="right" vertical="center"/>
    </xf>
    <xf numFmtId="3" fontId="13" fillId="2" borderId="1" xfId="0" applyNumberFormat="1" applyFont="1" applyFill="1" applyBorder="1" applyAlignment="1">
      <alignment horizontal="right" vertical="center" wrapText="1"/>
    </xf>
    <xf numFmtId="0" fontId="13" fillId="2" borderId="2" xfId="0" applyFont="1" applyFill="1" applyBorder="1" applyAlignment="1">
      <alignment horizontal="center" vertical="center" wrapText="1"/>
    </xf>
    <xf numFmtId="2" fontId="13" fillId="2" borderId="1" xfId="0" applyNumberFormat="1" applyFont="1" applyFill="1" applyBorder="1" applyAlignment="1">
      <alignment horizontal="right" vertical="center" wrapText="1"/>
    </xf>
    <xf numFmtId="2" fontId="13" fillId="2" borderId="2" xfId="0" applyNumberFormat="1" applyFont="1" applyFill="1" applyBorder="1" applyAlignment="1">
      <alignment horizontal="right" vertical="center" wrapText="1"/>
    </xf>
    <xf numFmtId="4" fontId="13" fillId="2" borderId="2" xfId="0" applyNumberFormat="1" applyFont="1" applyFill="1" applyBorder="1" applyAlignment="1">
      <alignment horizontal="right" vertical="center" wrapText="1"/>
    </xf>
    <xf numFmtId="166" fontId="13" fillId="2" borderId="1" xfId="0" applyNumberFormat="1" applyFont="1" applyFill="1" applyBorder="1" applyAlignment="1">
      <alignment horizontal="right" vertical="center" wrapText="1"/>
    </xf>
    <xf numFmtId="0" fontId="13" fillId="2" borderId="0" xfId="0" applyFont="1" applyFill="1" applyAlignment="1">
      <alignment horizontal="right"/>
    </xf>
    <xf numFmtId="0" fontId="14" fillId="4" borderId="0" xfId="2" applyFont="1" applyFill="1" applyAlignment="1">
      <alignment horizontal="right" vertical="center"/>
    </xf>
    <xf numFmtId="0" fontId="9" fillId="3" borderId="0" xfId="2" applyFont="1" applyFill="1" applyAlignment="1">
      <alignment horizontal="right" vertical="center"/>
    </xf>
    <xf numFmtId="0" fontId="13" fillId="0" borderId="0" xfId="0" applyFont="1" applyAlignment="1">
      <alignment horizontal="left" vertical="center" wrapText="1" indent="2"/>
    </xf>
    <xf numFmtId="3" fontId="16" fillId="0" borderId="0" xfId="0" applyNumberFormat="1" applyFont="1" applyAlignment="1">
      <alignment horizontal="center" vertical="center" wrapText="1"/>
    </xf>
    <xf numFmtId="0" fontId="13" fillId="0" borderId="10" xfId="0" applyFont="1" applyBorder="1" applyAlignment="1">
      <alignment horizontal="left" vertical="center" wrapText="1" indent="2"/>
    </xf>
    <xf numFmtId="3" fontId="16" fillId="0" borderId="9" xfId="0" applyNumberFormat="1" applyFont="1" applyBorder="1" applyAlignment="1">
      <alignment horizontal="center" vertical="center" wrapText="1"/>
    </xf>
    <xf numFmtId="0" fontId="13" fillId="0" borderId="9" xfId="0" applyFont="1" applyBorder="1" applyAlignment="1">
      <alignment horizontal="right" vertical="center" wrapText="1"/>
    </xf>
    <xf numFmtId="3" fontId="16" fillId="0" borderId="10" xfId="0" applyNumberFormat="1" applyFont="1" applyBorder="1" applyAlignment="1">
      <alignment horizontal="center" vertical="center" wrapText="1"/>
    </xf>
    <xf numFmtId="0" fontId="13" fillId="0" borderId="10" xfId="0" applyFont="1" applyBorder="1" applyAlignment="1">
      <alignment horizontal="right" vertical="center" wrapText="1"/>
    </xf>
    <xf numFmtId="0" fontId="13" fillId="0" borderId="0" xfId="0" applyFont="1" applyAlignment="1">
      <alignment horizontal="right" vertical="center" wrapText="1"/>
    </xf>
    <xf numFmtId="0" fontId="23" fillId="2" borderId="0" xfId="0" applyFont="1" applyFill="1" applyAlignment="1">
      <alignment horizontal="left" indent="1"/>
    </xf>
    <xf numFmtId="0" fontId="29" fillId="2" borderId="0" xfId="0" applyFont="1" applyFill="1" applyAlignment="1">
      <alignment horizontal="center"/>
    </xf>
    <xf numFmtId="0" fontId="23" fillId="2" borderId="0" xfId="0" applyFont="1" applyFill="1" applyAlignment="1">
      <alignment horizontal="center"/>
    </xf>
    <xf numFmtId="0" fontId="23" fillId="2" borderId="0" xfId="0" applyFont="1" applyFill="1"/>
    <xf numFmtId="0" fontId="30" fillId="2" borderId="0" xfId="0" applyFont="1" applyFill="1" applyAlignment="1">
      <alignment horizontal="left" vertical="center" wrapText="1" indent="1"/>
    </xf>
    <xf numFmtId="0" fontId="31" fillId="2" borderId="0" xfId="0" applyFont="1" applyFill="1" applyAlignment="1">
      <alignment horizontal="center" vertical="center" wrapText="1"/>
    </xf>
    <xf numFmtId="0" fontId="30" fillId="2" borderId="0" xfId="0" applyFont="1" applyFill="1" applyAlignment="1">
      <alignment horizontal="center" vertical="center" wrapText="1"/>
    </xf>
    <xf numFmtId="0" fontId="31" fillId="2" borderId="0" xfId="0" applyFont="1" applyFill="1" applyAlignment="1">
      <alignment horizontal="center" vertical="center"/>
    </xf>
    <xf numFmtId="0" fontId="30" fillId="2" borderId="0" xfId="0" applyFont="1" applyFill="1" applyAlignment="1">
      <alignment horizontal="center" vertical="center"/>
    </xf>
    <xf numFmtId="0" fontId="32" fillId="2" borderId="0" xfId="0" applyFont="1" applyFill="1" applyAlignment="1">
      <alignment horizontal="left" vertical="center" indent="1"/>
    </xf>
    <xf numFmtId="0" fontId="23" fillId="2" borderId="0" xfId="0" applyFont="1" applyFill="1" applyAlignment="1">
      <alignment horizontal="left" vertical="center" wrapText="1" indent="1"/>
    </xf>
    <xf numFmtId="0" fontId="29" fillId="2" borderId="0" xfId="0" applyFont="1" applyFill="1" applyAlignment="1">
      <alignment horizontal="center" vertical="center" wrapText="1"/>
    </xf>
    <xf numFmtId="0" fontId="23" fillId="2" borderId="0" xfId="0" applyFont="1" applyFill="1" applyAlignment="1">
      <alignment horizontal="center" vertical="center" wrapText="1"/>
    </xf>
    <xf numFmtId="3" fontId="33" fillId="4" borderId="0" xfId="2" applyNumberFormat="1" applyFont="1" applyFill="1" applyAlignment="1">
      <alignment horizontal="left" vertical="center" wrapText="1" indent="1"/>
    </xf>
    <xf numFmtId="3" fontId="31" fillId="4" borderId="0" xfId="2" applyNumberFormat="1" applyFont="1" applyFill="1" applyAlignment="1">
      <alignment horizontal="center" vertical="center"/>
    </xf>
    <xf numFmtId="3" fontId="30" fillId="4" borderId="0" xfId="2" applyNumberFormat="1" applyFont="1" applyFill="1" applyAlignment="1">
      <alignment horizontal="center" vertical="center"/>
    </xf>
    <xf numFmtId="0" fontId="23" fillId="0" borderId="0" xfId="0" applyFont="1" applyAlignment="1">
      <alignment horizontal="center"/>
    </xf>
    <xf numFmtId="3" fontId="34" fillId="3" borderId="0" xfId="2" applyNumberFormat="1" applyFont="1" applyFill="1" applyAlignment="1">
      <alignment horizontal="left" vertical="center" indent="1"/>
    </xf>
    <xf numFmtId="49" fontId="34" fillId="3" borderId="0" xfId="2" applyNumberFormat="1" applyFont="1" applyFill="1" applyAlignment="1">
      <alignment horizontal="center" vertical="center"/>
    </xf>
    <xf numFmtId="49" fontId="33" fillId="3" borderId="0" xfId="2" applyNumberFormat="1" applyFont="1" applyFill="1" applyAlignment="1">
      <alignment horizontal="center" vertical="center"/>
    </xf>
    <xf numFmtId="0" fontId="23" fillId="2" borderId="13" xfId="0" applyFont="1" applyFill="1" applyBorder="1" applyAlignment="1">
      <alignment horizontal="right" vertical="center" wrapText="1"/>
    </xf>
    <xf numFmtId="0" fontId="28" fillId="0" borderId="0" xfId="0" applyFont="1" applyAlignment="1">
      <alignment horizontal="left" vertical="center" wrapText="1" indent="2"/>
    </xf>
    <xf numFmtId="0" fontId="23" fillId="2" borderId="0" xfId="0" applyFont="1" applyFill="1" applyAlignment="1">
      <alignment horizontal="left" vertical="center" wrapText="1" indent="2"/>
    </xf>
    <xf numFmtId="3" fontId="29" fillId="2" borderId="0" xfId="0" applyNumberFormat="1" applyFont="1" applyFill="1" applyAlignment="1">
      <alignment horizontal="center" vertical="center" wrapText="1"/>
    </xf>
    <xf numFmtId="0" fontId="31" fillId="2" borderId="0" xfId="0" applyFont="1" applyFill="1" applyAlignment="1">
      <alignment horizontal="left" vertical="center" indent="1"/>
    </xf>
    <xf numFmtId="0" fontId="29" fillId="2" borderId="0" xfId="0" applyFont="1" applyFill="1" applyAlignment="1">
      <alignment horizontal="center" vertical="center"/>
    </xf>
    <xf numFmtId="0" fontId="23" fillId="2" borderId="0" xfId="0" applyFont="1" applyFill="1" applyAlignment="1">
      <alignment horizontal="center" vertical="center"/>
    </xf>
    <xf numFmtId="0" fontId="30" fillId="2" borderId="2" xfId="0" applyFont="1" applyFill="1" applyBorder="1" applyAlignment="1">
      <alignment horizontal="left" vertical="center" wrapText="1" indent="2"/>
    </xf>
    <xf numFmtId="3" fontId="29" fillId="2" borderId="2" xfId="0" applyNumberFormat="1" applyFont="1" applyFill="1" applyBorder="1" applyAlignment="1">
      <alignment horizontal="center" vertical="center" wrapText="1"/>
    </xf>
    <xf numFmtId="168" fontId="14" fillId="2" borderId="2" xfId="3" applyNumberFormat="1" applyFont="1" applyFill="1" applyBorder="1" applyAlignment="1">
      <alignment horizontal="right" vertical="center" wrapText="1"/>
    </xf>
    <xf numFmtId="168" fontId="14" fillId="2" borderId="2" xfId="0" applyNumberFormat="1" applyFont="1" applyFill="1" applyBorder="1" applyAlignment="1">
      <alignment horizontal="right" vertical="center" wrapText="1"/>
    </xf>
    <xf numFmtId="0" fontId="23" fillId="0" borderId="2" xfId="0" applyFont="1" applyBorder="1" applyAlignment="1">
      <alignment horizontal="left" vertical="center" wrapText="1" indent="2"/>
    </xf>
    <xf numFmtId="168" fontId="23" fillId="2" borderId="2" xfId="0" applyNumberFormat="1" applyFont="1" applyFill="1" applyBorder="1" applyAlignment="1">
      <alignment horizontal="right" vertical="center" wrapText="1"/>
    </xf>
    <xf numFmtId="0" fontId="23" fillId="2" borderId="2" xfId="0" applyFont="1" applyFill="1" applyBorder="1" applyAlignment="1">
      <alignment horizontal="left" vertical="center" wrapText="1" indent="2"/>
    </xf>
    <xf numFmtId="0" fontId="35" fillId="0" borderId="2" xfId="0" applyFont="1" applyBorder="1" applyAlignment="1">
      <alignment horizontal="left" vertical="center" indent="2"/>
    </xf>
    <xf numFmtId="168" fontId="14" fillId="2" borderId="2" xfId="0" applyNumberFormat="1" applyFont="1" applyFill="1" applyBorder="1" applyAlignment="1">
      <alignment horizontal="right" vertical="center"/>
    </xf>
    <xf numFmtId="168" fontId="23" fillId="2" borderId="2" xfId="0" applyNumberFormat="1" applyFont="1" applyFill="1" applyBorder="1" applyAlignment="1">
      <alignment horizontal="right"/>
    </xf>
    <xf numFmtId="0" fontId="23" fillId="2" borderId="1" xfId="0" applyFont="1" applyFill="1" applyBorder="1" applyAlignment="1">
      <alignment horizontal="left" vertical="top" wrapText="1" indent="2"/>
    </xf>
    <xf numFmtId="3" fontId="29" fillId="2" borderId="1" xfId="0" applyNumberFormat="1" applyFont="1" applyFill="1" applyBorder="1" applyAlignment="1">
      <alignment horizontal="center" vertical="center" wrapText="1"/>
    </xf>
    <xf numFmtId="0" fontId="23" fillId="2" borderId="1" xfId="0" applyFont="1" applyFill="1" applyBorder="1" applyAlignment="1">
      <alignment horizontal="right" vertical="center"/>
    </xf>
    <xf numFmtId="0" fontId="23" fillId="2" borderId="2" xfId="0" applyFont="1" applyFill="1" applyBorder="1" applyAlignment="1">
      <alignment horizontal="right" vertical="center" wrapText="1"/>
    </xf>
    <xf numFmtId="0" fontId="23" fillId="2" borderId="2" xfId="0" applyFont="1" applyFill="1" applyBorder="1" applyAlignment="1">
      <alignment horizontal="left" vertical="top" wrapText="1" indent="2"/>
    </xf>
    <xf numFmtId="0" fontId="23" fillId="2" borderId="2" xfId="0" applyFont="1" applyFill="1" applyBorder="1" applyAlignment="1">
      <alignment horizontal="right" vertical="center"/>
    </xf>
    <xf numFmtId="168" fontId="23" fillId="2" borderId="1" xfId="0" applyNumberFormat="1" applyFont="1" applyFill="1" applyBorder="1" applyAlignment="1">
      <alignment horizontal="right" vertical="center"/>
    </xf>
    <xf numFmtId="168" fontId="23" fillId="2" borderId="2" xfId="0" applyNumberFormat="1" applyFont="1" applyFill="1" applyBorder="1" applyAlignment="1">
      <alignment horizontal="right" vertical="center"/>
    </xf>
    <xf numFmtId="0" fontId="23" fillId="2" borderId="0" xfId="0" applyFont="1" applyFill="1" applyAlignment="1">
      <alignment horizontal="left" vertical="top" wrapText="1" indent="2"/>
    </xf>
    <xf numFmtId="4" fontId="23" fillId="2" borderId="0" xfId="0" applyNumberFormat="1" applyFont="1" applyFill="1" applyAlignment="1">
      <alignment horizontal="center" vertical="center"/>
    </xf>
    <xf numFmtId="4" fontId="23" fillId="2" borderId="0" xfId="0" applyNumberFormat="1" applyFont="1" applyFill="1" applyAlignment="1">
      <alignment horizontal="center" vertical="center" wrapText="1"/>
    </xf>
    <xf numFmtId="0" fontId="29" fillId="6" borderId="2" xfId="0" applyFont="1" applyFill="1" applyBorder="1" applyAlignment="1">
      <alignment vertical="center" wrapText="1"/>
    </xf>
    <xf numFmtId="168" fontId="23" fillId="2" borderId="0" xfId="0" applyNumberFormat="1" applyFont="1" applyFill="1" applyAlignment="1">
      <alignment horizontal="center"/>
    </xf>
    <xf numFmtId="0" fontId="29" fillId="6" borderId="2" xfId="0" applyFont="1" applyFill="1" applyBorder="1" applyAlignment="1">
      <alignment vertical="top" wrapText="1"/>
    </xf>
    <xf numFmtId="3" fontId="23" fillId="2" borderId="2" xfId="0" applyNumberFormat="1" applyFont="1" applyFill="1" applyBorder="1" applyAlignment="1">
      <alignment horizontal="right" vertical="center" wrapText="1"/>
    </xf>
    <xf numFmtId="3" fontId="23" fillId="2" borderId="0" xfId="0" applyNumberFormat="1" applyFont="1" applyFill="1" applyAlignment="1">
      <alignment horizontal="center" vertical="center"/>
    </xf>
    <xf numFmtId="3" fontId="23" fillId="2" borderId="0" xfId="0" applyNumberFormat="1" applyFont="1" applyFill="1" applyAlignment="1">
      <alignment horizontal="center" vertical="center" wrapText="1"/>
    </xf>
    <xf numFmtId="0" fontId="29" fillId="2" borderId="0" xfId="0" applyFont="1" applyFill="1" applyAlignment="1">
      <alignment horizontal="left" vertical="center" wrapText="1" indent="1"/>
    </xf>
    <xf numFmtId="0" fontId="23" fillId="2" borderId="1" xfId="0" applyFont="1" applyFill="1" applyBorder="1" applyAlignment="1">
      <alignment horizontal="left" vertical="center" wrapText="1" indent="2"/>
    </xf>
    <xf numFmtId="168" fontId="23" fillId="2" borderId="1" xfId="0" applyNumberFormat="1" applyFont="1" applyFill="1" applyBorder="1" applyAlignment="1">
      <alignment horizontal="right" vertical="center" wrapText="1"/>
    </xf>
    <xf numFmtId="165" fontId="23" fillId="2" borderId="2" xfId="3" applyNumberFormat="1" applyFont="1" applyFill="1" applyBorder="1" applyAlignment="1">
      <alignment horizontal="right" vertical="center" wrapText="1"/>
    </xf>
    <xf numFmtId="0" fontId="23" fillId="2" borderId="3" xfId="0" applyFont="1" applyFill="1" applyBorder="1" applyAlignment="1">
      <alignment horizontal="left" vertical="top" wrapText="1" indent="2"/>
    </xf>
    <xf numFmtId="0" fontId="23" fillId="2" borderId="2" xfId="3" applyNumberFormat="1" applyFont="1" applyFill="1" applyBorder="1" applyAlignment="1">
      <alignment horizontal="right" vertical="center" wrapText="1"/>
    </xf>
    <xf numFmtId="3" fontId="23" fillId="0" borderId="2" xfId="3" applyNumberFormat="1" applyFont="1" applyFill="1" applyBorder="1" applyAlignment="1">
      <alignment horizontal="right" vertical="center" wrapText="1"/>
    </xf>
    <xf numFmtId="0" fontId="36" fillId="2" borderId="0" xfId="0" applyFont="1" applyFill="1" applyAlignment="1">
      <alignment horizontal="left" vertical="top" wrapText="1" indent="2"/>
    </xf>
    <xf numFmtId="9" fontId="23" fillId="2" borderId="0" xfId="1" applyFont="1" applyFill="1" applyAlignment="1">
      <alignment horizontal="center" vertical="center" wrapText="1"/>
    </xf>
    <xf numFmtId="0" fontId="23" fillId="4" borderId="0" xfId="0" applyFont="1" applyFill="1" applyAlignment="1">
      <alignment horizontal="center"/>
    </xf>
    <xf numFmtId="0" fontId="23" fillId="4" borderId="0" xfId="0" applyFont="1" applyFill="1"/>
    <xf numFmtId="0" fontId="33" fillId="3" borderId="0" xfId="0" applyFont="1" applyFill="1" applyAlignment="1">
      <alignment horizontal="center"/>
    </xf>
    <xf numFmtId="0" fontId="9" fillId="3" borderId="0" xfId="0" applyFont="1" applyFill="1" applyAlignment="1">
      <alignment horizontal="center"/>
    </xf>
    <xf numFmtId="0" fontId="14" fillId="2" borderId="12" xfId="0" applyFont="1" applyFill="1" applyBorder="1" applyAlignment="1">
      <alignment horizontal="left" vertical="center" wrapText="1" indent="2"/>
    </xf>
    <xf numFmtId="3" fontId="14" fillId="2" borderId="2" xfId="0" applyNumberFormat="1" applyFont="1" applyFill="1" applyBorder="1" applyAlignment="1">
      <alignment horizontal="right" vertical="center" wrapText="1"/>
    </xf>
    <xf numFmtId="0" fontId="23" fillId="2" borderId="12" xfId="0" applyFont="1" applyFill="1" applyBorder="1" applyAlignment="1">
      <alignment horizontal="left" vertical="top" wrapText="1" indent="2"/>
    </xf>
    <xf numFmtId="168" fontId="14" fillId="0" borderId="2" xfId="0" applyNumberFormat="1" applyFont="1" applyBorder="1" applyAlignment="1">
      <alignment horizontal="right"/>
    </xf>
    <xf numFmtId="168" fontId="23" fillId="0" borderId="2" xfId="0" applyNumberFormat="1" applyFont="1" applyBorder="1" applyAlignment="1">
      <alignment horizontal="right" vertical="center" wrapText="1"/>
    </xf>
    <xf numFmtId="3" fontId="23" fillId="2" borderId="0" xfId="0" applyNumberFormat="1" applyFont="1" applyFill="1"/>
    <xf numFmtId="3" fontId="33" fillId="4" borderId="0" xfId="2" applyNumberFormat="1" applyFont="1" applyFill="1" applyAlignment="1">
      <alignment horizontal="left" vertical="center" indent="1"/>
    </xf>
    <xf numFmtId="3" fontId="29" fillId="5" borderId="2" xfId="0" applyNumberFormat="1" applyFont="1" applyFill="1" applyBorder="1" applyAlignment="1">
      <alignment horizontal="center" vertical="center" wrapText="1"/>
    </xf>
    <xf numFmtId="0" fontId="14" fillId="5" borderId="15" xfId="0" applyFont="1" applyFill="1" applyBorder="1" applyAlignment="1">
      <alignment horizontal="center" vertical="center" wrapText="1"/>
    </xf>
    <xf numFmtId="3" fontId="29" fillId="0" borderId="2" xfId="0" applyNumberFormat="1" applyFont="1" applyBorder="1" applyAlignment="1">
      <alignment horizontal="center" vertical="center" wrapText="1"/>
    </xf>
    <xf numFmtId="0" fontId="14" fillId="5" borderId="2" xfId="0" applyFont="1" applyFill="1" applyBorder="1" applyAlignment="1">
      <alignment horizontal="right" vertical="center" wrapText="1"/>
    </xf>
    <xf numFmtId="0" fontId="14" fillId="5" borderId="2" xfId="1" applyNumberFormat="1" applyFont="1" applyFill="1" applyBorder="1" applyAlignment="1">
      <alignment horizontal="right" vertical="center" wrapText="1"/>
    </xf>
    <xf numFmtId="0" fontId="30" fillId="0" borderId="16" xfId="0" applyFont="1" applyBorder="1" applyAlignment="1">
      <alignment horizontal="left" vertical="center" wrapText="1" indent="2"/>
    </xf>
    <xf numFmtId="3" fontId="29" fillId="0" borderId="1" xfId="0" applyNumberFormat="1" applyFont="1" applyBorder="1" applyAlignment="1">
      <alignment horizontal="center" vertical="center" wrapText="1"/>
    </xf>
    <xf numFmtId="0" fontId="14" fillId="0" borderId="2" xfId="0" applyFont="1" applyBorder="1" applyAlignment="1">
      <alignment horizontal="right" vertical="center" wrapText="1"/>
    </xf>
    <xf numFmtId="0" fontId="14" fillId="0" borderId="2" xfId="0" applyFont="1" applyBorder="1" applyAlignment="1">
      <alignment vertical="center"/>
    </xf>
    <xf numFmtId="0" fontId="23" fillId="0" borderId="12" xfId="0" applyFont="1" applyBorder="1" applyAlignment="1">
      <alignment horizontal="left" vertical="center" wrapText="1" indent="2"/>
    </xf>
    <xf numFmtId="0" fontId="23" fillId="0" borderId="2" xfId="0" applyFont="1" applyBorder="1" applyAlignment="1">
      <alignment vertical="center"/>
    </xf>
    <xf numFmtId="0" fontId="23" fillId="0" borderId="12" xfId="0" applyFont="1" applyBorder="1" applyAlignment="1">
      <alignment horizontal="right" vertical="center" wrapText="1"/>
    </xf>
    <xf numFmtId="3" fontId="29" fillId="0" borderId="3" xfId="0" applyNumberFormat="1" applyFont="1" applyBorder="1" applyAlignment="1">
      <alignment horizontal="center" vertical="center" wrapText="1"/>
    </xf>
    <xf numFmtId="0" fontId="14" fillId="0" borderId="17" xfId="0" applyFont="1" applyBorder="1" applyAlignment="1">
      <alignment horizontal="right" vertical="center" wrapText="1"/>
    </xf>
    <xf numFmtId="0" fontId="14" fillId="0" borderId="12" xfId="0" applyFont="1" applyBorder="1" applyAlignment="1">
      <alignment horizontal="right" vertical="center" wrapText="1"/>
    </xf>
    <xf numFmtId="0" fontId="23" fillId="0" borderId="17" xfId="0" applyFont="1" applyBorder="1" applyAlignment="1">
      <alignment horizontal="right" vertical="center" wrapText="1"/>
    </xf>
    <xf numFmtId="0" fontId="23" fillId="2" borderId="1" xfId="0" applyFont="1" applyFill="1" applyBorder="1" applyAlignment="1">
      <alignment horizontal="right" vertical="center" wrapText="1"/>
    </xf>
    <xf numFmtId="10" fontId="23" fillId="2" borderId="1" xfId="0" applyNumberFormat="1" applyFont="1" applyFill="1" applyBorder="1" applyAlignment="1">
      <alignment horizontal="right" vertical="center" wrapText="1"/>
    </xf>
    <xf numFmtId="0" fontId="0" fillId="2" borderId="0" xfId="0" applyFill="1"/>
    <xf numFmtId="0" fontId="30" fillId="5" borderId="2" xfId="0" applyFont="1" applyFill="1" applyBorder="1" applyAlignment="1">
      <alignment vertical="center" wrapText="1"/>
    </xf>
    <xf numFmtId="0" fontId="35" fillId="5" borderId="2" xfId="0" applyFont="1" applyFill="1" applyBorder="1" applyAlignment="1">
      <alignment vertical="center" wrapText="1"/>
    </xf>
    <xf numFmtId="0" fontId="14" fillId="5" borderId="2" xfId="0" applyFont="1" applyFill="1" applyBorder="1" applyAlignment="1">
      <alignment vertical="center" wrapText="1"/>
    </xf>
    <xf numFmtId="0" fontId="23" fillId="2" borderId="2" xfId="0" applyFont="1" applyFill="1" applyBorder="1" applyAlignment="1">
      <alignment horizontal="left" indent="2"/>
    </xf>
    <xf numFmtId="0" fontId="29" fillId="2" borderId="2" xfId="0" applyFont="1" applyFill="1" applyBorder="1" applyAlignment="1">
      <alignment horizontal="center"/>
    </xf>
    <xf numFmtId="0" fontId="23" fillId="2" borderId="2" xfId="0" applyFont="1" applyFill="1" applyBorder="1" applyAlignment="1">
      <alignment horizontal="right"/>
    </xf>
    <xf numFmtId="3" fontId="33" fillId="4" borderId="0" xfId="2" applyNumberFormat="1" applyFont="1" applyFill="1" applyAlignment="1">
      <alignment vertical="center"/>
    </xf>
    <xf numFmtId="0" fontId="23" fillId="0" borderId="2" xfId="0" applyFont="1" applyBorder="1" applyAlignment="1">
      <alignment horizontal="right"/>
    </xf>
    <xf numFmtId="0" fontId="14" fillId="6" borderId="12" xfId="0" applyFont="1" applyFill="1" applyBorder="1"/>
    <xf numFmtId="0" fontId="23" fillId="0" borderId="2" xfId="0" applyFont="1" applyBorder="1" applyAlignment="1">
      <alignment horizontal="left" indent="2"/>
    </xf>
    <xf numFmtId="3" fontId="34" fillId="3" borderId="21" xfId="2" applyNumberFormat="1" applyFont="1" applyFill="1" applyBorder="1" applyAlignment="1">
      <alignment horizontal="left" vertical="center" indent="1"/>
    </xf>
    <xf numFmtId="49" fontId="33" fillId="3" borderId="21" xfId="2" applyNumberFormat="1" applyFont="1" applyFill="1" applyBorder="1" applyAlignment="1">
      <alignment horizontal="center" vertical="center"/>
    </xf>
    <xf numFmtId="49" fontId="33" fillId="3" borderId="22" xfId="2" applyNumberFormat="1" applyFont="1" applyFill="1" applyBorder="1" applyAlignment="1">
      <alignment horizontal="center" vertical="center"/>
    </xf>
    <xf numFmtId="0" fontId="13" fillId="0" borderId="2" xfId="0" applyFont="1" applyBorder="1" applyAlignment="1">
      <alignment horizontal="left" vertical="center" wrapText="1" indent="2"/>
    </xf>
    <xf numFmtId="3" fontId="33" fillId="4" borderId="23" xfId="2" applyNumberFormat="1" applyFont="1" applyFill="1" applyBorder="1" applyAlignment="1">
      <alignment horizontal="left" vertical="center" wrapText="1" indent="1"/>
    </xf>
    <xf numFmtId="3" fontId="31" fillId="4" borderId="23" xfId="2" applyNumberFormat="1" applyFont="1" applyFill="1" applyBorder="1" applyAlignment="1">
      <alignment horizontal="center" vertical="center"/>
    </xf>
    <xf numFmtId="3" fontId="30" fillId="4" borderId="23" xfId="2" applyNumberFormat="1" applyFont="1" applyFill="1" applyBorder="1" applyAlignment="1">
      <alignment horizontal="center" vertical="center"/>
    </xf>
    <xf numFmtId="3" fontId="30" fillId="4" borderId="20" xfId="2" applyNumberFormat="1" applyFont="1" applyFill="1" applyBorder="1" applyAlignment="1">
      <alignment horizontal="center" vertical="center"/>
    </xf>
    <xf numFmtId="3" fontId="34" fillId="3" borderId="24" xfId="2" applyNumberFormat="1" applyFont="1" applyFill="1" applyBorder="1" applyAlignment="1">
      <alignment horizontal="left" vertical="center" indent="1"/>
    </xf>
    <xf numFmtId="0" fontId="23" fillId="0" borderId="1" xfId="0" applyFont="1" applyBorder="1" applyAlignment="1">
      <alignment horizontal="left" vertical="center" wrapText="1" indent="2"/>
    </xf>
    <xf numFmtId="3" fontId="29" fillId="2" borderId="5" xfId="0" applyNumberFormat="1" applyFont="1" applyFill="1" applyBorder="1" applyAlignment="1">
      <alignment horizontal="center" vertical="center" wrapText="1"/>
    </xf>
    <xf numFmtId="0" fontId="13" fillId="0" borderId="4" xfId="0" applyFont="1" applyBorder="1" applyAlignment="1">
      <alignment horizontal="right" vertical="center" wrapText="1"/>
    </xf>
    <xf numFmtId="3" fontId="29" fillId="2" borderId="12" xfId="0" applyNumberFormat="1" applyFont="1" applyFill="1" applyBorder="1" applyAlignment="1">
      <alignment horizontal="center" vertical="center" wrapText="1"/>
    </xf>
    <xf numFmtId="3" fontId="21" fillId="3" borderId="0" xfId="2" applyNumberFormat="1" applyFont="1" applyFill="1" applyAlignment="1">
      <alignment horizontal="left" vertical="center"/>
    </xf>
    <xf numFmtId="0" fontId="28" fillId="0" borderId="2" xfId="0" applyFont="1" applyBorder="1" applyAlignment="1">
      <alignment horizontal="left" vertical="center" wrapText="1" indent="2"/>
    </xf>
    <xf numFmtId="0" fontId="37" fillId="0" borderId="2" xfId="0" applyFont="1" applyBorder="1" applyAlignment="1">
      <alignment horizontal="center" vertical="center"/>
    </xf>
    <xf numFmtId="0" fontId="0" fillId="0" borderId="2" xfId="0" applyBorder="1" applyAlignment="1">
      <alignment horizontal="right" vertical="center"/>
    </xf>
    <xf numFmtId="0" fontId="25" fillId="0" borderId="2" xfId="0" applyFont="1" applyBorder="1" applyAlignment="1">
      <alignment horizontal="left" vertical="center" wrapText="1" indent="2"/>
    </xf>
    <xf numFmtId="0" fontId="25" fillId="0" borderId="2" xfId="0" applyFont="1" applyBorder="1" applyAlignment="1">
      <alignment horizontal="right" vertical="center" wrapText="1"/>
    </xf>
    <xf numFmtId="0" fontId="0" fillId="0" borderId="2" xfId="0" applyBorder="1" applyAlignment="1">
      <alignment horizontal="left" vertical="center" indent="2"/>
    </xf>
    <xf numFmtId="3" fontId="0" fillId="0" borderId="2" xfId="0" applyNumberFormat="1" applyBorder="1" applyAlignment="1">
      <alignment horizontal="right" vertical="center"/>
    </xf>
    <xf numFmtId="0" fontId="35" fillId="0" borderId="2" xfId="0" applyFont="1" applyBorder="1" applyAlignment="1">
      <alignment horizontal="left" vertical="center" wrapText="1" indent="2"/>
    </xf>
    <xf numFmtId="0" fontId="26" fillId="0" borderId="2" xfId="0" applyFont="1" applyBorder="1" applyAlignment="1">
      <alignment horizontal="center" vertical="center" wrapText="1"/>
    </xf>
    <xf numFmtId="0" fontId="37" fillId="0" borderId="2" xfId="0" applyFont="1" applyBorder="1" applyAlignment="1">
      <alignment horizontal="center"/>
    </xf>
    <xf numFmtId="3" fontId="9" fillId="4" borderId="0" xfId="2" applyNumberFormat="1" applyFont="1" applyFill="1" applyAlignment="1">
      <alignment vertical="center" wrapText="1"/>
    </xf>
    <xf numFmtId="0" fontId="0" fillId="0" borderId="2" xfId="3" applyNumberFormat="1" applyFont="1" applyBorder="1" applyAlignment="1">
      <alignment horizontal="right" vertical="center"/>
    </xf>
    <xf numFmtId="0" fontId="0" fillId="0" borderId="2" xfId="0" applyBorder="1" applyAlignment="1">
      <alignment horizontal="right"/>
    </xf>
    <xf numFmtId="168" fontId="0" fillId="0" borderId="2" xfId="3" applyNumberFormat="1" applyFont="1" applyBorder="1" applyAlignment="1">
      <alignment horizontal="right" vertical="center"/>
    </xf>
    <xf numFmtId="168" fontId="25" fillId="0" borderId="2" xfId="0" applyNumberFormat="1" applyFont="1" applyBorder="1" applyAlignment="1">
      <alignment horizontal="right" vertical="center" wrapText="1"/>
    </xf>
    <xf numFmtId="167" fontId="0" fillId="0" borderId="2" xfId="3" applyNumberFormat="1" applyFont="1" applyBorder="1" applyAlignment="1">
      <alignment horizontal="right" vertical="center"/>
    </xf>
    <xf numFmtId="167" fontId="25" fillId="0" borderId="2" xfId="0" applyNumberFormat="1" applyFont="1" applyBorder="1" applyAlignment="1">
      <alignment horizontal="right" vertical="center" wrapText="1"/>
    </xf>
    <xf numFmtId="3" fontId="9" fillId="3" borderId="0" xfId="2" applyNumberFormat="1" applyFont="1" applyFill="1" applyAlignment="1">
      <alignment horizontal="left" vertical="center" indent="1"/>
    </xf>
    <xf numFmtId="0" fontId="10" fillId="0" borderId="2" xfId="3" applyNumberFormat="1" applyFont="1" applyBorder="1" applyAlignment="1">
      <alignment horizontal="right" vertical="center"/>
    </xf>
    <xf numFmtId="0" fontId="0" fillId="0" borderId="25" xfId="0" applyBorder="1" applyAlignment="1">
      <alignment horizontal="left" vertical="center" indent="2"/>
    </xf>
    <xf numFmtId="0" fontId="37" fillId="0" borderId="25" xfId="0" applyFont="1" applyBorder="1" applyAlignment="1">
      <alignment horizontal="center" vertical="center"/>
    </xf>
    <xf numFmtId="0" fontId="0" fillId="0" borderId="25" xfId="0" applyBorder="1"/>
    <xf numFmtId="0" fontId="0" fillId="0" borderId="26" xfId="0" applyBorder="1"/>
    <xf numFmtId="0" fontId="25" fillId="0" borderId="2" xfId="0" applyFont="1" applyBorder="1" applyAlignment="1">
      <alignment horizontal="left" vertical="center" indent="2"/>
    </xf>
    <xf numFmtId="0" fontId="22" fillId="0" borderId="25" xfId="0" applyFont="1" applyBorder="1" applyAlignment="1">
      <alignment horizontal="center" vertical="center"/>
    </xf>
    <xf numFmtId="3" fontId="9" fillId="0" borderId="0" xfId="2" applyNumberFormat="1" applyFont="1" applyAlignment="1">
      <alignment horizontal="left" vertical="center" wrapText="1" indent="1"/>
    </xf>
    <xf numFmtId="0" fontId="9" fillId="3" borderId="0" xfId="0" applyFont="1" applyFill="1" applyAlignment="1">
      <alignment horizontal="center" vertical="center"/>
    </xf>
    <xf numFmtId="0" fontId="9" fillId="0" borderId="0" xfId="0" applyFont="1" applyAlignment="1">
      <alignment horizontal="center" vertical="center"/>
    </xf>
    <xf numFmtId="1" fontId="10" fillId="0" borderId="2" xfId="0" applyNumberFormat="1" applyFont="1" applyBorder="1" applyAlignment="1">
      <alignment horizontal="right" vertical="center"/>
    </xf>
    <xf numFmtId="0" fontId="38" fillId="0" borderId="0" xfId="0" applyFont="1" applyAlignment="1">
      <alignment horizontal="right"/>
    </xf>
    <xf numFmtId="1" fontId="0" fillId="0" borderId="2" xfId="0" applyNumberFormat="1" applyBorder="1" applyAlignment="1">
      <alignment horizontal="right" vertical="center"/>
    </xf>
    <xf numFmtId="0" fontId="0" fillId="0" borderId="0" xfId="0" applyAlignment="1">
      <alignment horizontal="right" vertical="center"/>
    </xf>
    <xf numFmtId="1" fontId="39" fillId="0" borderId="2" xfId="0" applyNumberFormat="1" applyFont="1" applyBorder="1" applyAlignment="1">
      <alignment horizontal="right" vertical="center" wrapText="1"/>
    </xf>
    <xf numFmtId="0" fontId="39" fillId="0" borderId="0" xfId="0" applyFont="1" applyAlignment="1">
      <alignment horizontal="right" vertical="center" wrapText="1"/>
    </xf>
    <xf numFmtId="1" fontId="7" fillId="0" borderId="2" xfId="0" applyNumberFormat="1" applyFont="1" applyBorder="1" applyAlignment="1">
      <alignment horizontal="right" vertical="center"/>
    </xf>
    <xf numFmtId="1" fontId="23" fillId="2" borderId="0" xfId="0" applyNumberFormat="1" applyFont="1" applyFill="1" applyAlignment="1">
      <alignment horizontal="center"/>
    </xf>
    <xf numFmtId="0" fontId="28" fillId="0" borderId="1" xfId="0" applyFont="1" applyBorder="1" applyAlignment="1">
      <alignment horizontal="left" vertical="center" wrapText="1" indent="2"/>
    </xf>
    <xf numFmtId="0" fontId="10" fillId="0" borderId="2" xfId="0" applyFont="1" applyBorder="1" applyAlignment="1">
      <alignment horizontal="right" vertical="center"/>
    </xf>
    <xf numFmtId="0" fontId="14" fillId="2" borderId="2" xfId="0" applyFont="1" applyFill="1" applyBorder="1" applyAlignment="1">
      <alignment horizontal="left" indent="2"/>
    </xf>
    <xf numFmtId="0" fontId="14" fillId="0" borderId="16" xfId="0" applyFont="1" applyBorder="1" applyAlignment="1">
      <alignment horizontal="right"/>
    </xf>
    <xf numFmtId="0" fontId="23" fillId="0" borderId="1" xfId="0" applyFont="1" applyBorder="1" applyAlignment="1">
      <alignment horizontal="right"/>
    </xf>
    <xf numFmtId="0" fontId="14" fillId="2" borderId="2" xfId="0" applyFont="1" applyFill="1" applyBorder="1" applyAlignment="1">
      <alignment horizontal="left" wrapText="1" indent="2"/>
    </xf>
    <xf numFmtId="0" fontId="14" fillId="0" borderId="2" xfId="0" applyFont="1" applyBorder="1" applyAlignment="1">
      <alignment horizontal="right" vertical="center"/>
    </xf>
    <xf numFmtId="3" fontId="23" fillId="0" borderId="2" xfId="0" applyNumberFormat="1" applyFont="1" applyBorder="1" applyAlignment="1">
      <alignment horizontal="right"/>
    </xf>
    <xf numFmtId="3" fontId="0" fillId="0" borderId="2" xfId="0" applyNumberFormat="1" applyBorder="1" applyAlignment="1">
      <alignment horizontal="right"/>
    </xf>
    <xf numFmtId="168" fontId="10" fillId="0" borderId="2" xfId="0" applyNumberFormat="1" applyFont="1" applyBorder="1" applyAlignment="1">
      <alignment horizontal="right" vertical="center"/>
    </xf>
    <xf numFmtId="168" fontId="0" fillId="0" borderId="2" xfId="0" applyNumberFormat="1" applyBorder="1" applyAlignment="1">
      <alignment horizontal="right" vertical="center"/>
    </xf>
    <xf numFmtId="168" fontId="10" fillId="0" borderId="2" xfId="0" applyNumberFormat="1" applyFont="1" applyBorder="1" applyAlignment="1">
      <alignment vertical="center"/>
    </xf>
    <xf numFmtId="168" fontId="0" fillId="0" borderId="16" xfId="0" applyNumberFormat="1" applyBorder="1" applyAlignment="1">
      <alignment horizontal="right" vertical="center"/>
    </xf>
    <xf numFmtId="168" fontId="0" fillId="0" borderId="3" xfId="0" applyNumberFormat="1" applyBorder="1" applyAlignment="1">
      <alignment horizontal="right" vertical="center"/>
    </xf>
    <xf numFmtId="0" fontId="7" fillId="0" borderId="2" xfId="0" applyFont="1" applyBorder="1" applyAlignment="1">
      <alignment horizontal="right" vertical="center"/>
    </xf>
    <xf numFmtId="0" fontId="37" fillId="0" borderId="0" xfId="0" applyFont="1" applyAlignment="1">
      <alignment horizontal="center" vertical="center"/>
    </xf>
    <xf numFmtId="168" fontId="0" fillId="0" borderId="0" xfId="0" applyNumberFormat="1" applyAlignment="1">
      <alignment horizontal="right" vertical="center"/>
    </xf>
    <xf numFmtId="0" fontId="9" fillId="4" borderId="0" xfId="0" applyFont="1" applyFill="1" applyAlignment="1">
      <alignment vertical="center"/>
    </xf>
    <xf numFmtId="0" fontId="23" fillId="0" borderId="0" xfId="0" applyFont="1" applyAlignment="1">
      <alignment horizontal="left" indent="3"/>
    </xf>
    <xf numFmtId="0" fontId="0" fillId="0" borderId="2" xfId="0" applyBorder="1" applyAlignment="1">
      <alignment horizontal="left" indent="2"/>
    </xf>
    <xf numFmtId="0" fontId="0" fillId="0" borderId="15" xfId="0" applyBorder="1" applyAlignment="1">
      <alignment horizontal="right" vertical="center"/>
    </xf>
    <xf numFmtId="0" fontId="0" fillId="0" borderId="1" xfId="0" applyBorder="1" applyAlignment="1">
      <alignment horizontal="left" indent="2"/>
    </xf>
    <xf numFmtId="3" fontId="16" fillId="0" borderId="1" xfId="0" applyNumberFormat="1" applyFont="1" applyBorder="1" applyAlignment="1">
      <alignment horizontal="center" vertical="center" wrapText="1"/>
    </xf>
    <xf numFmtId="168" fontId="0" fillId="0" borderId="1" xfId="0" applyNumberFormat="1" applyBorder="1" applyAlignment="1">
      <alignment horizontal="right" indent="2"/>
    </xf>
    <xf numFmtId="168" fontId="0" fillId="0" borderId="0" xfId="0" applyNumberFormat="1" applyAlignment="1">
      <alignment horizontal="right" indent="2"/>
    </xf>
    <xf numFmtId="0" fontId="23" fillId="4" borderId="0" xfId="0" applyFont="1" applyFill="1" applyAlignment="1">
      <alignment horizontal="center" vertical="center"/>
    </xf>
    <xf numFmtId="0" fontId="0" fillId="0" borderId="4" xfId="0" applyBorder="1" applyAlignment="1">
      <alignment horizontal="left" vertical="center" indent="2"/>
    </xf>
    <xf numFmtId="0" fontId="0" fillId="0" borderId="4" xfId="0" applyBorder="1" applyAlignment="1">
      <alignment horizontal="center" vertical="center"/>
    </xf>
    <xf numFmtId="168" fontId="0" fillId="0" borderId="3" xfId="3" applyNumberFormat="1" applyFont="1" applyBorder="1" applyAlignment="1">
      <alignment vertical="center"/>
    </xf>
    <xf numFmtId="168" fontId="0" fillId="0" borderId="4" xfId="3" applyNumberFormat="1" applyFont="1" applyBorder="1" applyAlignment="1">
      <alignment vertical="center"/>
    </xf>
    <xf numFmtId="0" fontId="0" fillId="0" borderId="0" xfId="0" applyAlignment="1">
      <alignment horizontal="left" vertical="center" indent="2"/>
    </xf>
    <xf numFmtId="168" fontId="0" fillId="0" borderId="0" xfId="3" applyNumberFormat="1" applyFont="1" applyBorder="1" applyAlignment="1">
      <alignment vertical="center"/>
    </xf>
    <xf numFmtId="164" fontId="23" fillId="2" borderId="0" xfId="0" applyNumberFormat="1" applyFont="1" applyFill="1" applyAlignment="1">
      <alignment horizontal="center"/>
    </xf>
    <xf numFmtId="0" fontId="25" fillId="0" borderId="2" xfId="0" applyFont="1" applyBorder="1" applyAlignment="1">
      <alignment horizontal="center" vertical="center" wrapText="1"/>
    </xf>
    <xf numFmtId="0" fontId="25" fillId="0" borderId="2" xfId="0" applyFont="1" applyBorder="1" applyAlignment="1">
      <alignment horizontal="right" vertical="center" wrapText="1" indent="2"/>
    </xf>
    <xf numFmtId="0" fontId="16" fillId="2" borderId="0" xfId="0" applyFont="1" applyFill="1"/>
    <xf numFmtId="0" fontId="0" fillId="0" borderId="0" xfId="0" applyAlignment="1">
      <alignment vertical="center"/>
    </xf>
    <xf numFmtId="3" fontId="22" fillId="3" borderId="0" xfId="2" applyNumberFormat="1" applyFont="1" applyFill="1" applyAlignment="1">
      <alignment horizontal="left" vertical="center"/>
    </xf>
    <xf numFmtId="0" fontId="0" fillId="0" borderId="2" xfId="0" applyBorder="1" applyAlignment="1">
      <alignment horizontal="left" vertical="top" wrapText="1" indent="2"/>
    </xf>
    <xf numFmtId="3" fontId="16" fillId="0" borderId="2" xfId="0" applyNumberFormat="1" applyFont="1" applyBorder="1" applyAlignment="1">
      <alignment horizontal="center" vertical="center" wrapText="1"/>
    </xf>
    <xf numFmtId="0" fontId="39" fillId="0" borderId="2" xfId="0" applyFont="1" applyBorder="1" applyAlignment="1">
      <alignment horizontal="right" vertical="center" wrapText="1"/>
    </xf>
    <xf numFmtId="0" fontId="0" fillId="2" borderId="2" xfId="0" applyFill="1" applyBorder="1" applyAlignment="1">
      <alignment horizontal="left" vertical="top" wrapText="1" indent="2"/>
    </xf>
    <xf numFmtId="0" fontId="0" fillId="2" borderId="2" xfId="0" applyFill="1" applyBorder="1" applyAlignment="1">
      <alignment horizontal="right" vertical="top" wrapText="1" indent="2"/>
    </xf>
    <xf numFmtId="0" fontId="10" fillId="2" borderId="0" xfId="0" applyFont="1" applyFill="1" applyAlignment="1">
      <alignment vertical="center" wrapText="1"/>
    </xf>
    <xf numFmtId="0" fontId="0" fillId="2" borderId="0" xfId="0" applyFill="1" applyAlignment="1">
      <alignment horizontal="left" vertical="top" wrapText="1" indent="2"/>
    </xf>
    <xf numFmtId="0" fontId="39" fillId="0" borderId="0" xfId="0" applyFont="1" applyAlignment="1">
      <alignment horizontal="center" vertical="center" wrapText="1"/>
    </xf>
    <xf numFmtId="3" fontId="0" fillId="2" borderId="0" xfId="0" applyNumberFormat="1" applyFill="1" applyAlignment="1">
      <alignment vertical="center"/>
    </xf>
    <xf numFmtId="3" fontId="0" fillId="2" borderId="0" xfId="0" applyNumberFormat="1" applyFill="1" applyAlignment="1">
      <alignment horizontal="right" vertical="center" wrapText="1"/>
    </xf>
    <xf numFmtId="0" fontId="0" fillId="2" borderId="0" xfId="0" applyFill="1" applyAlignment="1">
      <alignment vertical="center"/>
    </xf>
    <xf numFmtId="0" fontId="40" fillId="0" borderId="0" xfId="0" applyFont="1" applyAlignment="1">
      <alignment vertical="center"/>
    </xf>
    <xf numFmtId="0" fontId="22" fillId="0" borderId="0" xfId="0" applyFont="1" applyAlignment="1">
      <alignment vertical="center"/>
    </xf>
    <xf numFmtId="0" fontId="0" fillId="2" borderId="4" xfId="0" applyFill="1" applyBorder="1" applyAlignment="1">
      <alignment horizontal="left" vertical="top" wrapText="1" indent="2"/>
    </xf>
    <xf numFmtId="3" fontId="16" fillId="2" borderId="4" xfId="0" applyNumberFormat="1" applyFont="1" applyFill="1" applyBorder="1" applyAlignment="1">
      <alignment horizontal="center" vertical="center" wrapText="1"/>
    </xf>
    <xf numFmtId="0" fontId="25" fillId="0" borderId="11" xfId="0" applyFont="1" applyBorder="1" applyAlignment="1">
      <alignment horizontal="left" vertical="center" wrapText="1" indent="2"/>
    </xf>
    <xf numFmtId="3" fontId="16" fillId="0" borderId="11" xfId="0" applyNumberFormat="1" applyFont="1" applyBorder="1" applyAlignment="1">
      <alignment horizontal="center" vertical="center" wrapText="1"/>
    </xf>
    <xf numFmtId="0" fontId="13" fillId="0" borderId="11" xfId="0" applyFont="1" applyBorder="1" applyAlignment="1">
      <alignment horizontal="right" vertical="center" wrapText="1"/>
    </xf>
    <xf numFmtId="3" fontId="13" fillId="0" borderId="0" xfId="0" applyNumberFormat="1" applyFont="1" applyAlignment="1">
      <alignment horizontal="right" vertical="center" wrapText="1"/>
    </xf>
    <xf numFmtId="0" fontId="0" fillId="2" borderId="0" xfId="0" applyFill="1" applyAlignment="1">
      <alignment vertical="center" wrapText="1"/>
    </xf>
    <xf numFmtId="0" fontId="28" fillId="0" borderId="11" xfId="0" applyFont="1" applyBorder="1" applyAlignment="1">
      <alignment horizontal="left" vertical="center" wrapText="1" indent="2"/>
    </xf>
    <xf numFmtId="0" fontId="25" fillId="0" borderId="4" xfId="0" applyFont="1" applyBorder="1" applyAlignment="1">
      <alignment horizontal="left" vertical="center" wrapText="1" indent="2"/>
    </xf>
    <xf numFmtId="0" fontId="14" fillId="0" borderId="11" xfId="0" applyFont="1" applyBorder="1" applyAlignment="1">
      <alignment horizontal="left" vertical="center" wrapText="1" indent="2"/>
    </xf>
    <xf numFmtId="0" fontId="41" fillId="0" borderId="11" xfId="0" applyFont="1" applyBorder="1" applyAlignment="1">
      <alignment horizontal="center" wrapText="1"/>
    </xf>
    <xf numFmtId="0" fontId="28" fillId="0" borderId="11" xfId="0" applyFont="1" applyBorder="1" applyAlignment="1">
      <alignment horizontal="right" vertical="center" wrapText="1"/>
    </xf>
    <xf numFmtId="3" fontId="28" fillId="0" borderId="11" xfId="0" applyNumberFormat="1" applyFont="1" applyBorder="1" applyAlignment="1">
      <alignment horizontal="right" vertical="center"/>
    </xf>
    <xf numFmtId="0" fontId="13" fillId="0" borderId="4" xfId="0" applyFont="1" applyBorder="1" applyAlignment="1">
      <alignment horizontal="left" vertical="center" wrapText="1" indent="2"/>
    </xf>
    <xf numFmtId="0" fontId="25" fillId="0" borderId="4" xfId="0" applyFont="1" applyBorder="1" applyAlignment="1">
      <alignment horizontal="right" vertical="center" wrapText="1"/>
    </xf>
    <xf numFmtId="0" fontId="25" fillId="0" borderId="4" xfId="0" applyFont="1" applyBorder="1" applyAlignment="1">
      <alignment horizontal="right" vertical="center"/>
    </xf>
    <xf numFmtId="0" fontId="14" fillId="0" borderId="4" xfId="0" applyFont="1" applyBorder="1" applyAlignment="1">
      <alignment horizontal="left" vertical="center" wrapText="1" indent="2"/>
    </xf>
    <xf numFmtId="0" fontId="28" fillId="0" borderId="4" xfId="0" applyFont="1" applyBorder="1" applyAlignment="1">
      <alignment horizontal="right" vertical="center" wrapText="1"/>
    </xf>
    <xf numFmtId="0" fontId="28" fillId="0" borderId="4" xfId="0" applyFont="1" applyBorder="1" applyAlignment="1">
      <alignment horizontal="right" vertical="center"/>
    </xf>
    <xf numFmtId="0" fontId="14" fillId="0" borderId="0" xfId="0" applyFont="1" applyAlignment="1">
      <alignment horizontal="left" vertical="center" wrapText="1" indent="2"/>
    </xf>
    <xf numFmtId="0" fontId="41" fillId="0" borderId="0" xfId="0" applyFont="1" applyAlignment="1">
      <alignment horizontal="center" wrapText="1"/>
    </xf>
    <xf numFmtId="165" fontId="7" fillId="0" borderId="0" xfId="3" applyNumberFormat="1" applyFont="1" applyBorder="1"/>
    <xf numFmtId="0" fontId="11" fillId="3" borderId="0" xfId="0" applyFont="1" applyFill="1"/>
    <xf numFmtId="0" fontId="7" fillId="0" borderId="0" xfId="0" applyFont="1" applyAlignment="1">
      <alignment horizontal="center" vertical="center"/>
    </xf>
    <xf numFmtId="49" fontId="9" fillId="3" borderId="0" xfId="2" applyNumberFormat="1" applyFont="1" applyFill="1" applyAlignment="1">
      <alignment vertical="center"/>
    </xf>
    <xf numFmtId="0" fontId="0" fillId="0" borderId="11" xfId="0" applyBorder="1" applyAlignment="1">
      <alignment horizontal="right" vertical="center"/>
    </xf>
    <xf numFmtId="0" fontId="27" fillId="0" borderId="0" xfId="0" applyFont="1" applyAlignment="1">
      <alignment wrapText="1"/>
    </xf>
    <xf numFmtId="0" fontId="7" fillId="0" borderId="4" xfId="0" applyFont="1" applyBorder="1" applyAlignment="1">
      <alignment horizontal="right"/>
    </xf>
    <xf numFmtId="3" fontId="37" fillId="3" borderId="0" xfId="2" applyNumberFormat="1" applyFont="1" applyFill="1" applyAlignment="1">
      <alignment horizontal="left" vertical="center"/>
    </xf>
    <xf numFmtId="0" fontId="42" fillId="0" borderId="11" xfId="0" applyFont="1" applyBorder="1" applyAlignment="1">
      <alignment horizontal="left" vertical="center" wrapText="1" indent="2"/>
    </xf>
    <xf numFmtId="0" fontId="37" fillId="0" borderId="11" xfId="0" applyFont="1" applyBorder="1" applyAlignment="1">
      <alignment horizontal="center"/>
    </xf>
    <xf numFmtId="0" fontId="0" fillId="0" borderId="11" xfId="0" applyBorder="1" applyAlignment="1">
      <alignment horizontal="right"/>
    </xf>
    <xf numFmtId="165" fontId="0" fillId="0" borderId="11" xfId="3" applyNumberFormat="1" applyFont="1" applyBorder="1" applyAlignment="1">
      <alignment horizontal="right"/>
    </xf>
    <xf numFmtId="168" fontId="0" fillId="0" borderId="11" xfId="0" applyNumberFormat="1" applyBorder="1" applyAlignment="1">
      <alignment horizontal="right"/>
    </xf>
    <xf numFmtId="168" fontId="0" fillId="0" borderId="11" xfId="3" applyNumberFormat="1" applyFont="1" applyFill="1" applyBorder="1" applyAlignment="1">
      <alignment horizontal="right"/>
    </xf>
    <xf numFmtId="0" fontId="42" fillId="0" borderId="4" xfId="0" applyFont="1" applyBorder="1" applyAlignment="1">
      <alignment horizontal="left" vertical="center" wrapText="1" indent="2"/>
    </xf>
    <xf numFmtId="0" fontId="37" fillId="0" borderId="4" xfId="0" applyFont="1" applyBorder="1" applyAlignment="1">
      <alignment horizontal="center"/>
    </xf>
    <xf numFmtId="168" fontId="0" fillId="0" borderId="27" xfId="0" applyNumberFormat="1" applyBorder="1" applyAlignment="1">
      <alignment horizontal="right"/>
    </xf>
    <xf numFmtId="168" fontId="0" fillId="0" borderId="27" xfId="3" applyNumberFormat="1" applyFont="1" applyFill="1" applyBorder="1" applyAlignment="1">
      <alignment horizontal="right"/>
    </xf>
    <xf numFmtId="168" fontId="0" fillId="0" borderId="4" xfId="3" applyNumberFormat="1" applyFont="1" applyFill="1" applyBorder="1" applyAlignment="1">
      <alignment horizontal="right"/>
    </xf>
    <xf numFmtId="165" fontId="0" fillId="0" borderId="4" xfId="3" applyNumberFormat="1" applyFont="1" applyBorder="1" applyAlignment="1">
      <alignment horizontal="right"/>
    </xf>
    <xf numFmtId="0" fontId="28" fillId="0" borderId="4" xfId="0" applyFont="1" applyBorder="1" applyAlignment="1">
      <alignment horizontal="left" vertical="center" wrapText="1" indent="2"/>
    </xf>
    <xf numFmtId="0" fontId="40" fillId="0" borderId="11" xfId="0" applyFont="1" applyBorder="1" applyAlignment="1">
      <alignment horizontal="center"/>
    </xf>
    <xf numFmtId="168" fontId="10" fillId="0" borderId="4" xfId="3" applyNumberFormat="1" applyFont="1" applyFill="1" applyBorder="1" applyAlignment="1">
      <alignment horizontal="right"/>
    </xf>
    <xf numFmtId="0" fontId="45" fillId="0" borderId="0" xfId="0" applyFont="1" applyAlignment="1">
      <alignment horizontal="left" vertical="center" indent="2"/>
    </xf>
    <xf numFmtId="0" fontId="43" fillId="0" borderId="0" xfId="0" applyFont="1" applyAlignment="1">
      <alignment vertical="center" wrapText="1"/>
    </xf>
    <xf numFmtId="0" fontId="44" fillId="0" borderId="0" xfId="0" applyFont="1" applyAlignment="1">
      <alignment vertical="center" wrapText="1"/>
    </xf>
    <xf numFmtId="0" fontId="45" fillId="0" borderId="0" xfId="0" applyFont="1" applyAlignment="1">
      <alignment vertical="center"/>
    </xf>
    <xf numFmtId="0" fontId="37" fillId="0" borderId="28" xfId="0" applyFont="1" applyBorder="1" applyAlignment="1">
      <alignment horizontal="center"/>
    </xf>
    <xf numFmtId="49" fontId="0" fillId="0" borderId="28" xfId="3" applyNumberFormat="1" applyFont="1" applyBorder="1" applyAlignment="1">
      <alignment horizontal="right"/>
    </xf>
    <xf numFmtId="0" fontId="37" fillId="0" borderId="0" xfId="0" applyFont="1" applyAlignment="1">
      <alignment vertical="center"/>
    </xf>
    <xf numFmtId="3" fontId="34" fillId="3" borderId="0" xfId="2" applyNumberFormat="1" applyFont="1" applyFill="1" applyAlignment="1">
      <alignment horizontal="left" vertical="center"/>
    </xf>
    <xf numFmtId="0" fontId="0" fillId="0" borderId="28" xfId="0" applyBorder="1" applyAlignment="1">
      <alignment horizontal="right"/>
    </xf>
    <xf numFmtId="165" fontId="0" fillId="0" borderId="28" xfId="3" applyNumberFormat="1" applyFont="1" applyBorder="1" applyAlignment="1">
      <alignment horizontal="right"/>
    </xf>
    <xf numFmtId="49" fontId="7" fillId="0" borderId="11" xfId="2" applyNumberFormat="1" applyFont="1" applyBorder="1" applyAlignment="1">
      <alignment horizontal="right" vertical="center"/>
    </xf>
    <xf numFmtId="0" fontId="0" fillId="0" borderId="28" xfId="3" applyNumberFormat="1" applyFont="1" applyBorder="1" applyAlignment="1">
      <alignment horizontal="right"/>
    </xf>
    <xf numFmtId="0" fontId="22" fillId="0" borderId="11" xfId="0" applyFont="1" applyBorder="1" applyAlignment="1">
      <alignment horizontal="center"/>
    </xf>
    <xf numFmtId="164" fontId="0" fillId="0" borderId="11" xfId="3" applyFont="1" applyBorder="1" applyAlignment="1">
      <alignment horizontal="right"/>
    </xf>
    <xf numFmtId="0" fontId="22" fillId="0" borderId="4" xfId="0" applyFont="1" applyBorder="1" applyAlignment="1">
      <alignment horizontal="center"/>
    </xf>
    <xf numFmtId="164" fontId="0" fillId="0" borderId="11" xfId="0" applyNumberFormat="1" applyBorder="1" applyAlignment="1">
      <alignment horizontal="right"/>
    </xf>
    <xf numFmtId="0" fontId="40" fillId="0" borderId="0" xfId="0" applyFont="1" applyAlignment="1">
      <alignment horizontal="left" vertical="center" indent="2"/>
    </xf>
    <xf numFmtId="0" fontId="46" fillId="0" borderId="0" xfId="0" applyFont="1" applyAlignment="1">
      <alignment vertical="center" wrapText="1"/>
    </xf>
    <xf numFmtId="0" fontId="14" fillId="2" borderId="4" xfId="0" applyFont="1" applyFill="1" applyBorder="1" applyAlignment="1">
      <alignment horizontal="right"/>
    </xf>
    <xf numFmtId="2" fontId="35" fillId="0" borderId="4" xfId="0" applyNumberFormat="1" applyFont="1" applyBorder="1" applyAlignment="1">
      <alignment horizontal="right"/>
    </xf>
    <xf numFmtId="0" fontId="13" fillId="2" borderId="4" xfId="0" applyFont="1" applyFill="1" applyBorder="1" applyAlignment="1">
      <alignment horizontal="right"/>
    </xf>
    <xf numFmtId="2" fontId="0" fillId="0" borderId="4" xfId="0" applyNumberFormat="1" applyBorder="1" applyAlignment="1">
      <alignment horizontal="right"/>
    </xf>
    <xf numFmtId="0" fontId="0" fillId="0" borderId="4" xfId="0" applyBorder="1" applyAlignment="1">
      <alignment horizontal="right"/>
    </xf>
    <xf numFmtId="2" fontId="0" fillId="0" borderId="4" xfId="3" applyNumberFormat="1" applyFont="1" applyBorder="1" applyAlignment="1">
      <alignment horizontal="right"/>
    </xf>
    <xf numFmtId="2" fontId="35" fillId="0" borderId="4" xfId="3" applyNumberFormat="1" applyFont="1" applyBorder="1" applyAlignment="1">
      <alignment horizontal="right"/>
    </xf>
    <xf numFmtId="168" fontId="7" fillId="0" borderId="11" xfId="0" applyNumberFormat="1" applyFont="1" applyBorder="1" applyAlignment="1">
      <alignment horizontal="right"/>
    </xf>
    <xf numFmtId="168" fontId="7" fillId="0" borderId="11" xfId="3" applyNumberFormat="1" applyFont="1" applyFill="1" applyBorder="1" applyAlignment="1">
      <alignment horizontal="right"/>
    </xf>
    <xf numFmtId="168" fontId="7" fillId="0" borderId="4" xfId="0" applyNumberFormat="1" applyFont="1" applyBorder="1" applyAlignment="1">
      <alignment horizontal="right"/>
    </xf>
    <xf numFmtId="168" fontId="7" fillId="0" borderId="4" xfId="3" applyNumberFormat="1" applyFont="1" applyBorder="1" applyAlignment="1">
      <alignment horizontal="right"/>
    </xf>
    <xf numFmtId="0" fontId="25" fillId="0" borderId="4" xfId="0" applyFont="1" applyBorder="1" applyAlignment="1">
      <alignment horizontal="left" vertical="center" wrapText="1" indent="4"/>
    </xf>
    <xf numFmtId="168" fontId="0" fillId="0" borderId="4" xfId="0" applyNumberFormat="1" applyBorder="1" applyAlignment="1">
      <alignment horizontal="right"/>
    </xf>
    <xf numFmtId="168" fontId="0" fillId="0" borderId="4" xfId="3" applyNumberFormat="1" applyFont="1" applyBorder="1" applyAlignment="1">
      <alignment horizontal="right"/>
    </xf>
    <xf numFmtId="0" fontId="22" fillId="0" borderId="4" xfId="0" applyFont="1" applyBorder="1" applyAlignment="1">
      <alignment horizontal="center" wrapText="1"/>
    </xf>
    <xf numFmtId="0" fontId="7" fillId="0" borderId="4" xfId="3" applyNumberFormat="1" applyFont="1" applyBorder="1" applyAlignment="1">
      <alignment horizontal="right" vertical="center"/>
    </xf>
    <xf numFmtId="0" fontId="25" fillId="0" borderId="0" xfId="0" applyFont="1" applyAlignment="1">
      <alignment vertical="center" wrapText="1"/>
    </xf>
    <xf numFmtId="168" fontId="35" fillId="0" borderId="11" xfId="0" applyNumberFormat="1" applyFont="1" applyBorder="1" applyAlignment="1">
      <alignment horizontal="right"/>
    </xf>
    <xf numFmtId="168" fontId="35" fillId="0" borderId="11" xfId="3" applyNumberFormat="1" applyFont="1" applyBorder="1" applyAlignment="1">
      <alignment horizontal="right"/>
    </xf>
    <xf numFmtId="168" fontId="7" fillId="0" borderId="4" xfId="3" applyNumberFormat="1" applyFont="1" applyBorder="1"/>
    <xf numFmtId="0" fontId="47" fillId="0" borderId="0" xfId="0" applyFont="1" applyAlignment="1">
      <alignment vertical="center" wrapText="1"/>
    </xf>
    <xf numFmtId="165" fontId="0" fillId="0" borderId="11" xfId="3" applyNumberFormat="1" applyFont="1" applyBorder="1" applyAlignment="1">
      <alignment horizontal="right" vertical="center"/>
    </xf>
    <xf numFmtId="165" fontId="7" fillId="0" borderId="11" xfId="3" applyNumberFormat="1" applyFont="1" applyFill="1" applyBorder="1" applyAlignment="1">
      <alignment horizontal="right" vertical="center"/>
    </xf>
    <xf numFmtId="164" fontId="7" fillId="0" borderId="0" xfId="3" applyFont="1"/>
    <xf numFmtId="49" fontId="9" fillId="3" borderId="19" xfId="2" applyNumberFormat="1" applyFont="1" applyFill="1" applyBorder="1" applyAlignment="1">
      <alignment horizontal="center" vertical="center"/>
    </xf>
    <xf numFmtId="0" fontId="7" fillId="0" borderId="11" xfId="0" applyFont="1" applyBorder="1" applyAlignment="1">
      <alignment horizontal="center" vertical="center"/>
    </xf>
    <xf numFmtId="165" fontId="22" fillId="0" borderId="11" xfId="3" applyNumberFormat="1" applyFont="1" applyBorder="1" applyAlignment="1">
      <alignment horizontal="center" vertical="center"/>
    </xf>
    <xf numFmtId="164" fontId="0" fillId="0" borderId="11" xfId="3" applyFont="1" applyFill="1" applyBorder="1" applyAlignment="1">
      <alignment vertical="center"/>
    </xf>
    <xf numFmtId="164" fontId="0" fillId="0" borderId="4" xfId="3" applyFont="1" applyFill="1" applyBorder="1" applyAlignment="1">
      <alignment vertical="center"/>
    </xf>
    <xf numFmtId="169" fontId="0" fillId="0" borderId="4" xfId="3" applyNumberFormat="1" applyFont="1" applyFill="1" applyBorder="1" applyAlignment="1">
      <alignment vertical="center"/>
    </xf>
    <xf numFmtId="164" fontId="0" fillId="0" borderId="11" xfId="3" applyFont="1" applyFill="1" applyBorder="1"/>
    <xf numFmtId="164" fontId="0" fillId="0" borderId="4" xfId="3" applyFont="1" applyFill="1" applyBorder="1"/>
    <xf numFmtId="164" fontId="0" fillId="0" borderId="0" xfId="0" applyNumberFormat="1"/>
    <xf numFmtId="165" fontId="0" fillId="0" borderId="11" xfId="3" applyNumberFormat="1" applyFont="1" applyFill="1" applyBorder="1"/>
    <xf numFmtId="0" fontId="49" fillId="4" borderId="0" xfId="0" applyFont="1" applyFill="1" applyAlignment="1">
      <alignment vertical="center" wrapText="1"/>
    </xf>
    <xf numFmtId="0" fontId="48" fillId="3" borderId="0" xfId="0" applyFont="1" applyFill="1" applyAlignment="1">
      <alignment horizontal="center" vertical="center" wrapText="1"/>
    </xf>
    <xf numFmtId="0" fontId="7" fillId="2" borderId="0" xfId="0" applyFont="1" applyFill="1" applyAlignment="1">
      <alignment horizontal="left" indent="1"/>
    </xf>
    <xf numFmtId="0" fontId="22" fillId="2" borderId="0" xfId="0" applyFont="1" applyFill="1" applyAlignment="1">
      <alignment horizontal="center"/>
    </xf>
    <xf numFmtId="0" fontId="7" fillId="2" borderId="0" xfId="0" applyFont="1" applyFill="1" applyAlignment="1">
      <alignment horizontal="center"/>
    </xf>
    <xf numFmtId="0" fontId="7" fillId="2" borderId="0" xfId="0" applyFont="1" applyFill="1"/>
    <xf numFmtId="167" fontId="7" fillId="0" borderId="11" xfId="0" applyNumberFormat="1" applyFont="1" applyBorder="1" applyAlignment="1">
      <alignment horizontal="center" vertical="center"/>
    </xf>
    <xf numFmtId="0" fontId="14" fillId="0" borderId="1" xfId="0" applyFont="1" applyBorder="1" applyAlignment="1">
      <alignment horizontal="left" vertical="center" wrapText="1" indent="2"/>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indent="2"/>
    </xf>
    <xf numFmtId="0" fontId="13" fillId="0" borderId="1" xfId="0" applyFont="1" applyBorder="1" applyAlignment="1">
      <alignment horizontal="right" vertical="center" wrapText="1"/>
    </xf>
    <xf numFmtId="3" fontId="13" fillId="0" borderId="1" xfId="0" applyNumberFormat="1" applyFont="1" applyBorder="1" applyAlignment="1">
      <alignment horizontal="right" vertical="center" wrapText="1"/>
    </xf>
    <xf numFmtId="170" fontId="13" fillId="0" borderId="1" xfId="0" applyNumberFormat="1" applyFont="1" applyBorder="1" applyAlignment="1">
      <alignment horizontal="center" vertical="center" wrapText="1"/>
    </xf>
    <xf numFmtId="0" fontId="48" fillId="3" borderId="0" xfId="0" applyFont="1" applyFill="1" applyAlignment="1">
      <alignment horizontal="center" vertical="center"/>
    </xf>
    <xf numFmtId="171" fontId="13" fillId="0" borderId="1" xfId="4" applyNumberFormat="1" applyFont="1" applyBorder="1" applyAlignment="1">
      <alignment horizontal="center" vertical="center" wrapText="1"/>
    </xf>
    <xf numFmtId="172" fontId="0" fillId="0" borderId="0" xfId="3" applyNumberFormat="1" applyFont="1" applyBorder="1" applyAlignment="1">
      <alignment vertical="center"/>
    </xf>
    <xf numFmtId="0" fontId="50" fillId="2" borderId="0" xfId="0" applyFont="1" applyFill="1" applyAlignment="1">
      <alignment horizontal="left" indent="1"/>
    </xf>
    <xf numFmtId="171" fontId="13" fillId="2" borderId="0" xfId="4" applyNumberFormat="1" applyFont="1" applyFill="1"/>
    <xf numFmtId="43" fontId="13" fillId="2" borderId="0" xfId="0" applyNumberFormat="1" applyFont="1" applyFill="1"/>
    <xf numFmtId="0" fontId="23" fillId="0" borderId="14" xfId="0" applyFont="1" applyBorder="1" applyAlignment="1">
      <alignment horizontal="right" vertical="center" wrapText="1"/>
    </xf>
    <xf numFmtId="0" fontId="36" fillId="2" borderId="0" xfId="0" applyFont="1" applyFill="1" applyAlignment="1">
      <alignment horizontal="left" indent="1"/>
    </xf>
    <xf numFmtId="174" fontId="13" fillId="0" borderId="1" xfId="4" applyNumberFormat="1" applyFont="1" applyBorder="1" applyAlignment="1">
      <alignment horizontal="center" vertical="center" wrapText="1"/>
    </xf>
    <xf numFmtId="0" fontId="7" fillId="0" borderId="0" xfId="0" applyFont="1" applyAlignment="1">
      <alignment horizontal="left" vertical="center" wrapText="1" indent="2"/>
    </xf>
    <xf numFmtId="0" fontId="28" fillId="0" borderId="0" xfId="0" applyFont="1" applyAlignment="1">
      <alignment horizontal="right" vertical="center" wrapText="1"/>
    </xf>
    <xf numFmtId="0" fontId="28" fillId="0" borderId="0" xfId="0" applyFont="1" applyAlignment="1">
      <alignment horizontal="right" vertical="center"/>
    </xf>
    <xf numFmtId="3" fontId="28" fillId="0" borderId="0" xfId="0" applyNumberFormat="1" applyFont="1" applyAlignment="1">
      <alignment horizontal="right" vertical="center"/>
    </xf>
    <xf numFmtId="3" fontId="9" fillId="0" borderId="0" xfId="2" applyNumberFormat="1" applyFont="1" applyAlignment="1">
      <alignment horizontal="left" vertical="center"/>
    </xf>
    <xf numFmtId="2" fontId="6" fillId="0" borderId="4" xfId="0" applyNumberFormat="1" applyFont="1" applyBorder="1" applyAlignment="1">
      <alignment horizontal="right"/>
    </xf>
    <xf numFmtId="1" fontId="23" fillId="0" borderId="14" xfId="0" applyNumberFormat="1" applyFont="1" applyBorder="1" applyAlignment="1">
      <alignment horizontal="right" vertical="center" wrapText="1"/>
    </xf>
    <xf numFmtId="171" fontId="13" fillId="0" borderId="11" xfId="4" applyNumberFormat="1" applyFont="1" applyBorder="1" applyAlignment="1">
      <alignment horizontal="right" vertical="center" wrapText="1"/>
    </xf>
    <xf numFmtId="0" fontId="54" fillId="2" borderId="0" xfId="0" applyFont="1" applyFill="1" applyAlignment="1">
      <alignment horizontal="left" vertical="center" indent="2"/>
    </xf>
    <xf numFmtId="167" fontId="23" fillId="2" borderId="5" xfId="1" applyNumberFormat="1" applyFont="1" applyFill="1" applyBorder="1" applyAlignment="1">
      <alignment horizontal="right" vertical="center" wrapText="1"/>
    </xf>
    <xf numFmtId="0" fontId="55" fillId="0" borderId="0" xfId="0" applyFont="1" applyAlignment="1">
      <alignment horizontal="left" indent="2"/>
    </xf>
    <xf numFmtId="0" fontId="23" fillId="0" borderId="4" xfId="0" applyFont="1" applyBorder="1" applyAlignment="1">
      <alignment vertical="center" wrapText="1"/>
    </xf>
    <xf numFmtId="174" fontId="25" fillId="0" borderId="11" xfId="4" applyNumberFormat="1" applyFont="1" applyBorder="1" applyAlignment="1">
      <alignment horizontal="right" vertical="center"/>
    </xf>
    <xf numFmtId="165" fontId="5" fillId="0" borderId="11" xfId="3" applyNumberFormat="1" applyFont="1" applyFill="1" applyBorder="1" applyAlignment="1">
      <alignment horizontal="right"/>
    </xf>
    <xf numFmtId="165" fontId="5" fillId="0" borderId="4" xfId="3" applyNumberFormat="1" applyFont="1" applyFill="1" applyBorder="1" applyAlignment="1">
      <alignment horizontal="right"/>
    </xf>
    <xf numFmtId="1" fontId="13" fillId="0" borderId="4" xfId="0" applyNumberFormat="1" applyFont="1" applyBorder="1" applyAlignment="1">
      <alignment horizontal="right" vertical="center" wrapText="1"/>
    </xf>
    <xf numFmtId="0" fontId="16" fillId="0" borderId="4" xfId="0" applyFont="1" applyBorder="1" applyAlignment="1">
      <alignment horizontal="right" vertical="center" wrapText="1"/>
    </xf>
    <xf numFmtId="0" fontId="9" fillId="3" borderId="0" xfId="0" applyFont="1" applyFill="1" applyAlignment="1">
      <alignment vertical="center"/>
    </xf>
    <xf numFmtId="3" fontId="5" fillId="0" borderId="2" xfId="2" applyNumberFormat="1" applyFont="1" applyBorder="1" applyAlignment="1">
      <alignment horizontal="left" vertical="center" indent="2"/>
    </xf>
    <xf numFmtId="171" fontId="23" fillId="0" borderId="2" xfId="4" applyNumberFormat="1" applyFont="1" applyBorder="1" applyAlignment="1">
      <alignment horizontal="right" vertical="center" wrapText="1"/>
    </xf>
    <xf numFmtId="171" fontId="30" fillId="5" borderId="2" xfId="4" applyNumberFormat="1" applyFont="1" applyFill="1" applyBorder="1" applyAlignment="1">
      <alignment vertical="center" wrapText="1"/>
    </xf>
    <xf numFmtId="171" fontId="35" fillId="5" borderId="2" xfId="4" applyNumberFormat="1" applyFont="1" applyFill="1" applyBorder="1" applyAlignment="1">
      <alignment vertical="center" wrapText="1"/>
    </xf>
    <xf numFmtId="171" fontId="13" fillId="0" borderId="2" xfId="4" applyNumberFormat="1" applyFont="1" applyBorder="1" applyAlignment="1">
      <alignment horizontal="right" vertical="center" wrapText="1"/>
    </xf>
    <xf numFmtId="171" fontId="14" fillId="5" borderId="2" xfId="4" applyNumberFormat="1" applyFont="1" applyFill="1" applyBorder="1" applyAlignment="1">
      <alignment vertical="center" wrapText="1"/>
    </xf>
    <xf numFmtId="0" fontId="13" fillId="0" borderId="10" xfId="0" applyFont="1" applyBorder="1" applyAlignment="1">
      <alignment horizontal="left" vertical="center" wrapText="1" indent="3"/>
    </xf>
    <xf numFmtId="171" fontId="13" fillId="0" borderId="9" xfId="4" applyNumberFormat="1" applyFont="1" applyBorder="1" applyAlignment="1">
      <alignment horizontal="right" vertical="center" wrapText="1"/>
    </xf>
    <xf numFmtId="165" fontId="23" fillId="2" borderId="0" xfId="0" applyNumberFormat="1" applyFont="1" applyFill="1" applyAlignment="1">
      <alignment horizontal="center"/>
    </xf>
    <xf numFmtId="165" fontId="25" fillId="0" borderId="2" xfId="0" applyNumberFormat="1" applyFont="1" applyBorder="1" applyAlignment="1">
      <alignment horizontal="right" vertical="center" wrapText="1"/>
    </xf>
    <xf numFmtId="164" fontId="0" fillId="0" borderId="11" xfId="3" applyFont="1" applyFill="1" applyBorder="1" applyAlignment="1">
      <alignment horizontal="right"/>
    </xf>
    <xf numFmtId="0" fontId="53" fillId="0" borderId="0" xfId="0" applyFont="1" applyAlignment="1">
      <alignment horizontal="left" vertical="top" wrapText="1" indent="2"/>
    </xf>
    <xf numFmtId="0" fontId="7" fillId="0" borderId="0" xfId="0" applyFont="1" applyAlignment="1">
      <alignment horizontal="right"/>
    </xf>
    <xf numFmtId="171" fontId="7" fillId="0" borderId="4" xfId="4" applyNumberFormat="1" applyFont="1" applyBorder="1" applyAlignment="1">
      <alignment horizontal="right"/>
    </xf>
    <xf numFmtId="0" fontId="55" fillId="0" borderId="0" xfId="0" applyFont="1" applyAlignment="1">
      <alignment horizontal="left" vertical="center" indent="2"/>
    </xf>
    <xf numFmtId="171" fontId="28" fillId="0" borderId="11" xfId="4" applyNumberFormat="1" applyFont="1" applyBorder="1" applyAlignment="1">
      <alignment horizontal="right" vertical="center" wrapText="1"/>
    </xf>
    <xf numFmtId="171" fontId="25" fillId="0" borderId="11" xfId="4" applyNumberFormat="1" applyFont="1" applyBorder="1" applyAlignment="1">
      <alignment horizontal="right" vertical="center" wrapText="1"/>
    </xf>
    <xf numFmtId="0" fontId="55" fillId="0" borderId="0" xfId="0" applyFont="1" applyAlignment="1">
      <alignment vertical="center"/>
    </xf>
    <xf numFmtId="0" fontId="25" fillId="0" borderId="0" xfId="0" applyFont="1" applyAlignment="1">
      <alignment horizontal="left" vertical="center" wrapText="1" indent="2"/>
    </xf>
    <xf numFmtId="165" fontId="0" fillId="0" borderId="0" xfId="3" applyNumberFormat="1" applyFont="1" applyFill="1" applyBorder="1"/>
    <xf numFmtId="171" fontId="25" fillId="0" borderId="11" xfId="4" applyNumberFormat="1" applyFont="1" applyBorder="1" applyAlignment="1">
      <alignment horizontal="right" vertical="center"/>
    </xf>
    <xf numFmtId="171" fontId="10" fillId="0" borderId="2" xfId="4" applyNumberFormat="1" applyFont="1" applyBorder="1" applyAlignment="1">
      <alignment horizontal="right" vertical="center"/>
    </xf>
    <xf numFmtId="171" fontId="25" fillId="0" borderId="2" xfId="4" applyNumberFormat="1" applyFont="1" applyBorder="1" applyAlignment="1">
      <alignment horizontal="right" vertical="center" wrapText="1"/>
    </xf>
    <xf numFmtId="169" fontId="0" fillId="0" borderId="3" xfId="3" applyNumberFormat="1" applyFont="1" applyBorder="1" applyAlignment="1">
      <alignment horizontal="right" vertical="center"/>
    </xf>
    <xf numFmtId="0" fontId="23" fillId="0" borderId="0" xfId="0" applyFont="1" applyAlignment="1">
      <alignment horizontal="left" vertical="center" wrapText="1" indent="2"/>
    </xf>
    <xf numFmtId="0" fontId="16" fillId="0" borderId="0" xfId="0" applyFont="1" applyAlignment="1">
      <alignment horizontal="right" vertical="center" wrapText="1"/>
    </xf>
    <xf numFmtId="0" fontId="23" fillId="0" borderId="0" xfId="0" applyFont="1" applyAlignment="1">
      <alignment vertical="center" wrapText="1"/>
    </xf>
    <xf numFmtId="0" fontId="23" fillId="0" borderId="0" xfId="0" applyFont="1"/>
    <xf numFmtId="9" fontId="23" fillId="2" borderId="2" xfId="1" applyFont="1" applyFill="1" applyBorder="1" applyAlignment="1">
      <alignment horizontal="right" vertical="center" wrapText="1"/>
    </xf>
    <xf numFmtId="3" fontId="29" fillId="0" borderId="0" xfId="0" applyNumberFormat="1" applyFont="1" applyAlignment="1">
      <alignment horizontal="center" vertical="center" wrapText="1"/>
    </xf>
    <xf numFmtId="0" fontId="23" fillId="0" borderId="0" xfId="0" applyFont="1" applyAlignment="1">
      <alignment horizontal="right" vertical="center" wrapText="1"/>
    </xf>
    <xf numFmtId="0" fontId="23" fillId="0" borderId="0" xfId="0" applyFont="1" applyAlignment="1">
      <alignment vertical="center"/>
    </xf>
    <xf numFmtId="1" fontId="14" fillId="0" borderId="2" xfId="0" applyNumberFormat="1" applyFont="1" applyBorder="1" applyAlignment="1">
      <alignment horizontal="right" vertical="center" wrapText="1"/>
    </xf>
    <xf numFmtId="1" fontId="14" fillId="0" borderId="2" xfId="0" applyNumberFormat="1" applyFont="1" applyBorder="1" applyAlignment="1">
      <alignment vertical="center"/>
    </xf>
    <xf numFmtId="1" fontId="13" fillId="0" borderId="2" xfId="0" applyNumberFormat="1" applyFont="1" applyBorder="1" applyAlignment="1">
      <alignment horizontal="right" vertical="center" wrapText="1"/>
    </xf>
    <xf numFmtId="1" fontId="23" fillId="0" borderId="2" xfId="0" applyNumberFormat="1" applyFont="1" applyBorder="1" applyAlignment="1">
      <alignment vertical="center"/>
    </xf>
    <xf numFmtId="1" fontId="23" fillId="0" borderId="12" xfId="0" applyNumberFormat="1" applyFont="1" applyBorder="1" applyAlignment="1">
      <alignment horizontal="right" vertical="center" wrapText="1"/>
    </xf>
    <xf numFmtId="1" fontId="14" fillId="0" borderId="17" xfId="0" applyNumberFormat="1" applyFont="1" applyBorder="1" applyAlignment="1">
      <alignment horizontal="right" vertical="center" wrapText="1"/>
    </xf>
    <xf numFmtId="1" fontId="14" fillId="0" borderId="12" xfId="0" applyNumberFormat="1" applyFont="1" applyBorder="1" applyAlignment="1">
      <alignment horizontal="right" vertical="center" wrapText="1"/>
    </xf>
    <xf numFmtId="1" fontId="23" fillId="0" borderId="17" xfId="0" applyNumberFormat="1" applyFont="1" applyBorder="1" applyAlignment="1">
      <alignment horizontal="right" vertical="center" wrapText="1"/>
    </xf>
    <xf numFmtId="1" fontId="23" fillId="0" borderId="0" xfId="0" applyNumberFormat="1" applyFont="1" applyAlignment="1">
      <alignment horizontal="right" vertical="center" wrapText="1"/>
    </xf>
    <xf numFmtId="1" fontId="23" fillId="0" borderId="0" xfId="0" applyNumberFormat="1" applyFont="1" applyAlignment="1">
      <alignment vertical="center"/>
    </xf>
    <xf numFmtId="0" fontId="48" fillId="4" borderId="0" xfId="0" applyFont="1" applyFill="1" applyAlignment="1">
      <alignment vertical="center"/>
    </xf>
    <xf numFmtId="0" fontId="5" fillId="0" borderId="10" xfId="0" applyFont="1" applyBorder="1" applyAlignment="1">
      <alignment horizontal="left" vertical="center" wrapText="1" indent="2"/>
    </xf>
    <xf numFmtId="0" fontId="5" fillId="0" borderId="9" xfId="0" applyFont="1" applyBorder="1" applyAlignment="1">
      <alignment vertical="center" wrapText="1"/>
    </xf>
    <xf numFmtId="0" fontId="35" fillId="0" borderId="0" xfId="0" applyFont="1"/>
    <xf numFmtId="171" fontId="13" fillId="2" borderId="5" xfId="4" applyNumberFormat="1" applyFont="1" applyFill="1" applyBorder="1" applyAlignment="1">
      <alignment horizontal="right" vertical="center" wrapText="1"/>
    </xf>
    <xf numFmtId="174" fontId="13" fillId="2" borderId="5" xfId="4" applyNumberFormat="1" applyFont="1" applyFill="1" applyBorder="1" applyAlignment="1">
      <alignment horizontal="right" vertical="center" wrapText="1"/>
    </xf>
    <xf numFmtId="3" fontId="25" fillId="0" borderId="30" xfId="0" applyNumberFormat="1" applyFont="1" applyBorder="1" applyAlignment="1">
      <alignment horizontal="right" vertical="center"/>
    </xf>
    <xf numFmtId="43" fontId="25" fillId="0" borderId="30" xfId="4" applyFont="1" applyBorder="1" applyAlignment="1">
      <alignment horizontal="right" vertical="center"/>
    </xf>
    <xf numFmtId="0" fontId="36" fillId="0" borderId="0" xfId="0" applyFont="1" applyAlignment="1">
      <alignment horizontal="left" vertical="center" wrapText="1" indent="2"/>
    </xf>
    <xf numFmtId="3" fontId="14" fillId="5" borderId="38" xfId="0" applyNumberFormat="1" applyFont="1" applyFill="1" applyBorder="1" applyAlignment="1">
      <alignment horizontal="left" vertical="center" wrapText="1" indent="2"/>
    </xf>
    <xf numFmtId="0" fontId="30" fillId="2" borderId="1" xfId="0" applyFont="1" applyFill="1" applyBorder="1" applyAlignment="1">
      <alignment horizontal="left" vertical="center" wrapText="1" indent="2"/>
    </xf>
    <xf numFmtId="0" fontId="23" fillId="0" borderId="12" xfId="0" applyFont="1" applyBorder="1" applyAlignment="1">
      <alignment horizontal="right"/>
    </xf>
    <xf numFmtId="0" fontId="23" fillId="2" borderId="12" xfId="0" applyFont="1" applyFill="1" applyBorder="1" applyAlignment="1">
      <alignment horizontal="right"/>
    </xf>
    <xf numFmtId="0" fontId="23" fillId="2" borderId="0" xfId="0" applyFont="1" applyFill="1" applyAlignment="1">
      <alignment horizontal="right"/>
    </xf>
    <xf numFmtId="0" fontId="23" fillId="0" borderId="0" xfId="0" applyFont="1" applyAlignment="1">
      <alignment horizontal="left" indent="2"/>
    </xf>
    <xf numFmtId="0" fontId="23" fillId="2" borderId="0" xfId="0" applyFont="1" applyFill="1" applyAlignment="1">
      <alignment horizontal="left" indent="2"/>
    </xf>
    <xf numFmtId="0" fontId="56" fillId="0" borderId="0" xfId="0" applyFont="1"/>
    <xf numFmtId="171" fontId="10" fillId="0" borderId="12" xfId="4" applyNumberFormat="1" applyFont="1" applyBorder="1" applyAlignment="1">
      <alignment horizontal="right" vertical="center"/>
    </xf>
    <xf numFmtId="1" fontId="0" fillId="0" borderId="12" xfId="0" applyNumberFormat="1" applyBorder="1" applyAlignment="1">
      <alignment horizontal="right" vertical="center"/>
    </xf>
    <xf numFmtId="1" fontId="39" fillId="0" borderId="12" xfId="0" applyNumberFormat="1" applyFont="1" applyBorder="1" applyAlignment="1">
      <alignment horizontal="right" vertical="center" wrapText="1"/>
    </xf>
    <xf numFmtId="1" fontId="7" fillId="0" borderId="12" xfId="0" applyNumberFormat="1" applyFont="1" applyBorder="1" applyAlignment="1">
      <alignment horizontal="right" vertical="center"/>
    </xf>
    <xf numFmtId="3" fontId="10" fillId="0" borderId="0" xfId="2" applyNumberFormat="1" applyFont="1" applyAlignment="1">
      <alignment horizontal="left" vertical="center" indent="2"/>
    </xf>
    <xf numFmtId="0" fontId="57" fillId="0" borderId="0" xfId="0" applyFont="1"/>
    <xf numFmtId="168" fontId="10" fillId="0" borderId="12" xfId="0" applyNumberFormat="1" applyFont="1" applyBorder="1" applyAlignment="1">
      <alignment horizontal="right" vertical="center"/>
    </xf>
    <xf numFmtId="168" fontId="0" fillId="0" borderId="12" xfId="0" applyNumberFormat="1" applyBorder="1" applyAlignment="1">
      <alignment horizontal="right" vertical="center"/>
    </xf>
    <xf numFmtId="168" fontId="10" fillId="0" borderId="12" xfId="0" applyNumberFormat="1" applyFont="1" applyBorder="1" applyAlignment="1">
      <alignment vertical="center"/>
    </xf>
    <xf numFmtId="168" fontId="0" fillId="0" borderId="6" xfId="0" applyNumberFormat="1" applyBorder="1" applyAlignment="1">
      <alignment horizontal="right" vertical="center"/>
    </xf>
    <xf numFmtId="168" fontId="0" fillId="0" borderId="17" xfId="0" applyNumberFormat="1" applyBorder="1" applyAlignment="1">
      <alignment horizontal="right" vertical="center"/>
    </xf>
    <xf numFmtId="0" fontId="7" fillId="0" borderId="12" xfId="0" applyFont="1" applyBorder="1" applyAlignment="1">
      <alignment horizontal="right" vertical="center"/>
    </xf>
    <xf numFmtId="168" fontId="0" fillId="0" borderId="5" xfId="0" applyNumberFormat="1" applyBorder="1" applyAlignment="1">
      <alignment horizontal="right" indent="2"/>
    </xf>
    <xf numFmtId="168" fontId="0" fillId="0" borderId="17" xfId="3" applyNumberFormat="1" applyFont="1" applyBorder="1" applyAlignment="1">
      <alignment vertical="center"/>
    </xf>
    <xf numFmtId="168" fontId="0" fillId="0" borderId="18" xfId="3" applyNumberFormat="1" applyFont="1" applyBorder="1" applyAlignment="1">
      <alignment vertical="center"/>
    </xf>
    <xf numFmtId="0" fontId="20" fillId="2" borderId="0" xfId="0" applyFont="1" applyFill="1"/>
    <xf numFmtId="0" fontId="36" fillId="2" borderId="0" xfId="0" applyFont="1" applyFill="1" applyAlignment="1">
      <alignment horizontal="left" vertical="center" wrapText="1"/>
    </xf>
    <xf numFmtId="0" fontId="5" fillId="0" borderId="11" xfId="0" applyFont="1" applyBorder="1" applyAlignment="1">
      <alignment horizontal="left" indent="2"/>
    </xf>
    <xf numFmtId="0" fontId="5" fillId="0" borderId="9" xfId="0" applyFont="1" applyBorder="1" applyAlignment="1">
      <alignment horizontal="left" vertical="center" wrapText="1" indent="2"/>
    </xf>
    <xf numFmtId="49" fontId="37" fillId="0" borderId="4" xfId="2" applyNumberFormat="1" applyFont="1" applyBorder="1" applyAlignment="1">
      <alignment horizontal="center" vertical="center"/>
    </xf>
    <xf numFmtId="0" fontId="55" fillId="0" borderId="0" xfId="0" applyFont="1" applyAlignment="1">
      <alignment vertical="center" wrapText="1"/>
    </xf>
    <xf numFmtId="171" fontId="13" fillId="0" borderId="5" xfId="4" applyNumberFormat="1" applyFont="1" applyBorder="1" applyAlignment="1">
      <alignment horizontal="center" vertical="center" wrapText="1"/>
    </xf>
    <xf numFmtId="0" fontId="55" fillId="2" borderId="0" xfId="0" applyFont="1" applyFill="1" applyAlignment="1">
      <alignment horizontal="left" vertical="center" wrapText="1"/>
    </xf>
    <xf numFmtId="0" fontId="55" fillId="2" borderId="0" xfId="0" applyFont="1" applyFill="1" applyAlignment="1">
      <alignment vertical="center"/>
    </xf>
    <xf numFmtId="0" fontId="13" fillId="0" borderId="12" xfId="0" applyFont="1" applyBorder="1" applyAlignment="1">
      <alignment horizontal="right" vertical="center" wrapText="1"/>
    </xf>
    <xf numFmtId="0" fontId="13" fillId="2" borderId="12" xfId="0" applyFont="1" applyFill="1" applyBorder="1" applyAlignment="1">
      <alignment horizontal="right" vertical="center" wrapText="1"/>
    </xf>
    <xf numFmtId="167" fontId="13" fillId="2" borderId="12" xfId="0" applyNumberFormat="1" applyFont="1" applyFill="1" applyBorder="1" applyAlignment="1">
      <alignment horizontal="right" vertical="center"/>
    </xf>
    <xf numFmtId="0" fontId="10" fillId="0" borderId="4" xfId="0" applyFont="1" applyBorder="1" applyAlignment="1">
      <alignment horizontal="left" vertical="center" indent="1"/>
    </xf>
    <xf numFmtId="0" fontId="13" fillId="2" borderId="0" xfId="0" applyFont="1" applyFill="1" applyAlignment="1">
      <alignment horizontal="right" vertical="center" wrapText="1"/>
    </xf>
    <xf numFmtId="3" fontId="13" fillId="2" borderId="0" xfId="0" applyNumberFormat="1" applyFont="1" applyFill="1" applyAlignment="1">
      <alignment horizontal="right" vertical="center" wrapText="1"/>
    </xf>
    <xf numFmtId="174" fontId="13" fillId="2" borderId="0" xfId="4" applyNumberFormat="1" applyFont="1" applyFill="1" applyBorder="1" applyAlignment="1">
      <alignment horizontal="right" vertical="center" wrapText="1"/>
    </xf>
    <xf numFmtId="0" fontId="55" fillId="2" borderId="0" xfId="0" applyFont="1" applyFill="1" applyAlignment="1">
      <alignment horizontal="left" vertical="top" indent="2"/>
    </xf>
    <xf numFmtId="0" fontId="55" fillId="0" borderId="0" xfId="0" applyFont="1" applyAlignment="1">
      <alignment horizontal="left" vertical="top" wrapText="1" indent="2"/>
    </xf>
    <xf numFmtId="0" fontId="22" fillId="0" borderId="0" xfId="0" applyFont="1" applyAlignment="1">
      <alignment horizontal="center" wrapText="1"/>
    </xf>
    <xf numFmtId="2" fontId="22" fillId="0" borderId="0" xfId="0" applyNumberFormat="1" applyFont="1" applyAlignment="1">
      <alignment horizontal="right"/>
    </xf>
    <xf numFmtId="0" fontId="25" fillId="0" borderId="11" xfId="0" applyFont="1" applyBorder="1" applyAlignment="1">
      <alignment horizontal="left" vertical="center" wrapText="1"/>
    </xf>
    <xf numFmtId="1" fontId="22" fillId="0" borderId="11" xfId="0" applyNumberFormat="1" applyFont="1" applyBorder="1" applyAlignment="1">
      <alignment horizontal="right" vertical="center"/>
    </xf>
    <xf numFmtId="0" fontId="22" fillId="0" borderId="4" xfId="0" applyFont="1" applyBorder="1" applyAlignment="1">
      <alignment horizontal="center" vertical="center" wrapText="1"/>
    </xf>
    <xf numFmtId="2" fontId="22" fillId="0" borderId="11" xfId="0" applyNumberFormat="1" applyFont="1" applyBorder="1" applyAlignment="1">
      <alignment horizontal="right" vertical="center"/>
    </xf>
    <xf numFmtId="0" fontId="58" fillId="0" borderId="0" xfId="0" applyFont="1" applyAlignment="1">
      <alignment horizontal="left" vertical="center" wrapText="1" indent="2"/>
    </xf>
    <xf numFmtId="0" fontId="25" fillId="0" borderId="11" xfId="0" applyFont="1" applyBorder="1" applyAlignment="1">
      <alignment horizontal="left" vertical="center" wrapText="1" indent="1"/>
    </xf>
    <xf numFmtId="0" fontId="25" fillId="0" borderId="4" xfId="0" applyFont="1" applyBorder="1" applyAlignment="1">
      <alignment horizontal="left" vertical="center" wrapText="1" indent="1"/>
    </xf>
    <xf numFmtId="171" fontId="22" fillId="0" borderId="4" xfId="4" applyNumberFormat="1" applyFont="1" applyBorder="1" applyAlignment="1">
      <alignment horizontal="right" vertical="center"/>
    </xf>
    <xf numFmtId="0" fontId="22" fillId="0" borderId="11" xfId="0" applyFont="1" applyBorder="1" applyAlignment="1">
      <alignment horizontal="center" vertical="center" wrapText="1"/>
    </xf>
    <xf numFmtId="173" fontId="7" fillId="0" borderId="0" xfId="4" applyNumberFormat="1" applyFont="1" applyAlignment="1">
      <alignment vertical="center"/>
    </xf>
    <xf numFmtId="168" fontId="7" fillId="0" borderId="0" xfId="0" applyNumberFormat="1" applyFont="1" applyAlignment="1">
      <alignment vertical="center"/>
    </xf>
    <xf numFmtId="0" fontId="13" fillId="2" borderId="0" xfId="0" applyFont="1" applyFill="1" applyAlignment="1">
      <alignment vertical="center"/>
    </xf>
    <xf numFmtId="3" fontId="13" fillId="2" borderId="0" xfId="0" applyNumberFormat="1" applyFont="1" applyFill="1"/>
    <xf numFmtId="167" fontId="13" fillId="2" borderId="0" xfId="0" applyNumberFormat="1" applyFont="1" applyFill="1"/>
    <xf numFmtId="169" fontId="0" fillId="0" borderId="0" xfId="3" applyNumberFormat="1" applyFont="1" applyFill="1" applyBorder="1" applyAlignment="1">
      <alignment vertical="center"/>
    </xf>
    <xf numFmtId="164" fontId="0" fillId="0" borderId="0" xfId="3" applyFont="1" applyFill="1" applyBorder="1" applyAlignment="1">
      <alignment vertical="center"/>
    </xf>
    <xf numFmtId="0" fontId="26" fillId="0" borderId="0" xfId="0" applyFont="1" applyAlignment="1">
      <alignment horizontal="center" vertical="center" wrapText="1"/>
    </xf>
    <xf numFmtId="0" fontId="25" fillId="0" borderId="0" xfId="0" applyFont="1" applyAlignment="1">
      <alignment horizontal="right" vertical="center" wrapText="1"/>
    </xf>
    <xf numFmtId="0" fontId="25" fillId="0" borderId="0" xfId="0" applyFont="1" applyAlignment="1">
      <alignment horizontal="right" vertical="center"/>
    </xf>
    <xf numFmtId="3" fontId="25" fillId="0" borderId="0" xfId="0" applyNumberFormat="1" applyFont="1" applyAlignment="1">
      <alignment horizontal="right" vertical="center"/>
    </xf>
    <xf numFmtId="3" fontId="13" fillId="0" borderId="0" xfId="2" applyNumberFormat="1" applyFont="1" applyAlignment="1">
      <alignment vertical="center"/>
    </xf>
    <xf numFmtId="1" fontId="13" fillId="0" borderId="9" xfId="0" applyNumberFormat="1" applyFont="1" applyBorder="1" applyAlignment="1">
      <alignment horizontal="right" vertical="center" wrapText="1"/>
    </xf>
    <xf numFmtId="0" fontId="23" fillId="0" borderId="2" xfId="0" applyFont="1" applyBorder="1" applyAlignment="1">
      <alignment horizontal="left" vertical="center" wrapText="1" indent="3"/>
    </xf>
    <xf numFmtId="0" fontId="0" fillId="0" borderId="10" xfId="0" applyBorder="1" applyAlignment="1">
      <alignment horizontal="left" vertical="center" wrapText="1" indent="3"/>
    </xf>
    <xf numFmtId="3" fontId="10" fillId="0" borderId="2" xfId="2" applyNumberFormat="1" applyFont="1" applyBorder="1" applyAlignment="1">
      <alignment horizontal="left" vertical="center" indent="1"/>
    </xf>
    <xf numFmtId="0" fontId="25" fillId="0" borderId="2" xfId="0" applyFont="1" applyBorder="1" applyAlignment="1">
      <alignment horizontal="left" vertical="center" wrapText="1" indent="3"/>
    </xf>
    <xf numFmtId="0" fontId="0" fillId="0" borderId="2" xfId="0" applyBorder="1" applyAlignment="1">
      <alignment horizontal="left" vertical="center" indent="3"/>
    </xf>
    <xf numFmtId="0" fontId="25" fillId="0" borderId="3" xfId="0" applyFont="1" applyBorder="1" applyAlignment="1">
      <alignment horizontal="left" vertical="center" wrapText="1" indent="3"/>
    </xf>
    <xf numFmtId="0" fontId="18" fillId="0" borderId="4" xfId="0" applyFont="1" applyBorder="1" applyAlignment="1">
      <alignment horizontal="right" vertical="center" wrapText="1"/>
    </xf>
    <xf numFmtId="0" fontId="3" fillId="0" borderId="4" xfId="0" applyFont="1" applyBorder="1" applyAlignment="1">
      <alignment horizontal="left" indent="2"/>
    </xf>
    <xf numFmtId="0" fontId="3" fillId="0" borderId="9" xfId="0" applyFont="1" applyBorder="1" applyAlignment="1">
      <alignment horizontal="left" vertical="center" wrapText="1" indent="2"/>
    </xf>
    <xf numFmtId="0" fontId="22" fillId="0" borderId="0" xfId="0" applyFont="1" applyAlignment="1">
      <alignment horizontal="left" vertical="center" indent="2"/>
    </xf>
    <xf numFmtId="0" fontId="37" fillId="0" borderId="0" xfId="0" applyFont="1"/>
    <xf numFmtId="0" fontId="37" fillId="0" borderId="29" xfId="0" applyFont="1" applyBorder="1" applyAlignment="1">
      <alignment vertical="center"/>
    </xf>
    <xf numFmtId="0" fontId="45" fillId="0" borderId="29" xfId="0" applyFont="1" applyBorder="1" applyAlignment="1">
      <alignment vertical="center"/>
    </xf>
    <xf numFmtId="0" fontId="45" fillId="0" borderId="7" xfId="0" applyFont="1" applyBorder="1" applyAlignment="1">
      <alignment vertical="center"/>
    </xf>
    <xf numFmtId="0" fontId="53" fillId="0" borderId="0" xfId="0" applyFont="1" applyAlignment="1">
      <alignment horizontal="left" vertical="center" indent="2"/>
    </xf>
    <xf numFmtId="0" fontId="42" fillId="0" borderId="11" xfId="0" applyFont="1" applyBorder="1" applyAlignment="1">
      <alignment horizontal="right" vertical="center" wrapText="1" indent="2"/>
    </xf>
    <xf numFmtId="165" fontId="0" fillId="0" borderId="11" xfId="3" applyNumberFormat="1" applyFont="1" applyBorder="1" applyAlignment="1">
      <alignment horizontal="center"/>
    </xf>
    <xf numFmtId="171" fontId="0" fillId="0" borderId="28" xfId="4" applyNumberFormat="1" applyFont="1" applyBorder="1" applyAlignment="1">
      <alignment horizontal="right"/>
    </xf>
    <xf numFmtId="0" fontId="22" fillId="0" borderId="6" xfId="0" applyFont="1" applyBorder="1" applyAlignment="1">
      <alignment horizontal="left" vertical="center" indent="2"/>
    </xf>
    <xf numFmtId="0" fontId="40" fillId="0" borderId="29" xfId="0" applyFont="1" applyBorder="1" applyAlignment="1">
      <alignment vertical="center"/>
    </xf>
    <xf numFmtId="0" fontId="40" fillId="0" borderId="19" xfId="0" applyFont="1" applyBorder="1" applyAlignment="1">
      <alignment vertical="center"/>
    </xf>
    <xf numFmtId="0" fontId="58" fillId="0" borderId="0" xfId="0" applyFont="1" applyAlignment="1">
      <alignment horizontal="left" vertical="center" wrapText="1" indent="1"/>
    </xf>
    <xf numFmtId="3" fontId="33" fillId="4" borderId="0" xfId="2" applyNumberFormat="1" applyFont="1" applyFill="1" applyAlignment="1">
      <alignment horizontal="left" vertical="center" wrapText="1"/>
    </xf>
    <xf numFmtId="0" fontId="23" fillId="2" borderId="0" xfId="0" applyFont="1" applyFill="1" applyAlignment="1">
      <alignment horizontal="right" vertical="center" wrapText="1"/>
    </xf>
    <xf numFmtId="3" fontId="59" fillId="4" borderId="0" xfId="2" applyNumberFormat="1" applyFont="1" applyFill="1" applyAlignment="1">
      <alignment horizontal="left" vertical="center" indent="1"/>
    </xf>
    <xf numFmtId="49" fontId="59" fillId="3" borderId="0" xfId="2" applyNumberFormat="1" applyFont="1" applyFill="1" applyAlignment="1">
      <alignment horizontal="center" vertical="center"/>
    </xf>
    <xf numFmtId="49" fontId="33" fillId="3" borderId="0" xfId="2" applyNumberFormat="1" applyFont="1" applyFill="1" applyAlignment="1">
      <alignment horizontal="center" vertical="center" wrapText="1"/>
    </xf>
    <xf numFmtId="0" fontId="23" fillId="2" borderId="39" xfId="0" applyFont="1" applyFill="1" applyBorder="1" applyAlignment="1">
      <alignment horizontal="left" vertical="center" wrapText="1" indent="2"/>
    </xf>
    <xf numFmtId="3" fontId="29" fillId="2" borderId="39" xfId="0" applyNumberFormat="1" applyFont="1" applyFill="1" applyBorder="1" applyAlignment="1">
      <alignment horizontal="center" vertical="center" wrapText="1"/>
    </xf>
    <xf numFmtId="0" fontId="23" fillId="0" borderId="39" xfId="0" applyFont="1" applyBorder="1" applyAlignment="1">
      <alignment horizontal="right" vertical="center" wrapText="1"/>
    </xf>
    <xf numFmtId="3" fontId="23" fillId="0" borderId="39" xfId="0" applyNumberFormat="1" applyFont="1" applyBorder="1" applyAlignment="1">
      <alignment horizontal="right" vertical="center" wrapText="1"/>
    </xf>
    <xf numFmtId="0" fontId="25" fillId="0" borderId="39" xfId="0" applyFont="1" applyBorder="1" applyAlignment="1">
      <alignment horizontal="left" vertical="center" wrapText="1" indent="2"/>
    </xf>
    <xf numFmtId="0" fontId="37" fillId="0" borderId="39" xfId="0" applyFont="1" applyBorder="1" applyAlignment="1">
      <alignment horizontal="center" vertical="center"/>
    </xf>
    <xf numFmtId="0" fontId="0" fillId="0" borderId="39" xfId="0" applyBorder="1" applyAlignment="1">
      <alignment horizontal="right"/>
    </xf>
    <xf numFmtId="1" fontId="0" fillId="0" borderId="39" xfId="0" applyNumberFormat="1" applyBorder="1" applyAlignment="1">
      <alignment horizontal="right"/>
    </xf>
    <xf numFmtId="171" fontId="8" fillId="0" borderId="39" xfId="4" applyNumberFormat="1" applyFont="1" applyFill="1" applyBorder="1" applyAlignment="1">
      <alignment horizontal="right" vertical="center"/>
    </xf>
    <xf numFmtId="171" fontId="0" fillId="0" borderId="39" xfId="4" applyNumberFormat="1" applyFont="1" applyFill="1" applyBorder="1" applyAlignment="1">
      <alignment horizontal="right" vertical="center"/>
    </xf>
    <xf numFmtId="1" fontId="0" fillId="0" borderId="39" xfId="0" quotePrefix="1" applyNumberFormat="1" applyBorder="1" applyAlignment="1">
      <alignment horizontal="right"/>
    </xf>
    <xf numFmtId="0" fontId="0" fillId="0" borderId="39" xfId="0" applyBorder="1" applyAlignment="1">
      <alignment horizontal="left" indent="2"/>
    </xf>
    <xf numFmtId="0" fontId="37" fillId="0" borderId="39" xfId="0" applyFont="1" applyBorder="1" applyAlignment="1">
      <alignment horizontal="center"/>
    </xf>
    <xf numFmtId="0" fontId="16" fillId="0" borderId="39" xfId="0" applyFont="1" applyBorder="1" applyAlignment="1">
      <alignment horizontal="left" vertical="center" wrapText="1" indent="3"/>
    </xf>
    <xf numFmtId="3" fontId="29" fillId="0" borderId="39" xfId="0" applyNumberFormat="1" applyFont="1" applyBorder="1" applyAlignment="1">
      <alignment horizontal="center" vertical="center" wrapText="1"/>
    </xf>
    <xf numFmtId="0" fontId="23" fillId="0" borderId="39" xfId="0" applyFont="1" applyBorder="1" applyAlignment="1">
      <alignment horizontal="left" vertical="center" wrapText="1" indent="2"/>
    </xf>
    <xf numFmtId="168" fontId="23" fillId="0" borderId="39" xfId="0" applyNumberFormat="1" applyFont="1" applyBorder="1" applyAlignment="1">
      <alignment horizontal="right" vertical="center" wrapText="1"/>
    </xf>
    <xf numFmtId="0" fontId="0" fillId="7" borderId="0" xfId="0" applyFill="1"/>
    <xf numFmtId="0" fontId="2" fillId="0" borderId="11" xfId="0" applyFont="1" applyBorder="1" applyAlignment="1">
      <alignment horizontal="right" vertical="center"/>
    </xf>
    <xf numFmtId="168" fontId="2" fillId="0" borderId="4" xfId="0" applyNumberFormat="1" applyFont="1" applyBorder="1" applyAlignment="1">
      <alignment horizontal="right"/>
    </xf>
    <xf numFmtId="168" fontId="0" fillId="0" borderId="4" xfId="6" applyNumberFormat="1" applyFont="1" applyBorder="1" applyAlignment="1">
      <alignment horizontal="right"/>
    </xf>
    <xf numFmtId="0" fontId="4" fillId="0" borderId="0" xfId="0" applyFont="1" applyAlignment="1">
      <alignment horizontal="left" vertical="center" wrapText="1"/>
    </xf>
    <xf numFmtId="49" fontId="9" fillId="3" borderId="0" xfId="2" applyNumberFormat="1" applyFont="1" applyFill="1" applyAlignment="1">
      <alignment horizontal="center" vertical="center"/>
    </xf>
    <xf numFmtId="0" fontId="13" fillId="0" borderId="0" xfId="0" applyFont="1" applyAlignment="1">
      <alignment horizontal="center" vertical="center" wrapText="1"/>
    </xf>
    <xf numFmtId="0" fontId="20" fillId="0" borderId="0" xfId="0" applyFont="1" applyAlignment="1">
      <alignment horizontal="center" vertical="center" wrapText="1"/>
    </xf>
    <xf numFmtId="49" fontId="24" fillId="3" borderId="0" xfId="2" applyNumberFormat="1" applyFont="1" applyFill="1" applyAlignment="1">
      <alignment horizontal="center" vertical="center"/>
    </xf>
    <xf numFmtId="0" fontId="14" fillId="5" borderId="33" xfId="0" applyFont="1" applyFill="1" applyBorder="1" applyAlignment="1">
      <alignment horizontal="left" vertical="center" wrapText="1"/>
    </xf>
    <xf numFmtId="0" fontId="14" fillId="5" borderId="34" xfId="0" applyFont="1" applyFill="1" applyBorder="1" applyAlignment="1">
      <alignment horizontal="left" vertical="center" wrapText="1"/>
    </xf>
    <xf numFmtId="0" fontId="14" fillId="5" borderId="35" xfId="0" applyFont="1" applyFill="1" applyBorder="1" applyAlignment="1">
      <alignment horizontal="left" vertical="center" wrapText="1"/>
    </xf>
    <xf numFmtId="0" fontId="14" fillId="5" borderId="36" xfId="0" applyFont="1" applyFill="1" applyBorder="1" applyAlignment="1">
      <alignment horizontal="left" vertical="center" wrapText="1"/>
    </xf>
    <xf numFmtId="3" fontId="9" fillId="4" borderId="0" xfId="2" applyNumberFormat="1" applyFont="1" applyFill="1" applyAlignment="1">
      <alignment horizontal="left" vertical="center" wrapText="1" indent="1"/>
    </xf>
    <xf numFmtId="3" fontId="9" fillId="4" borderId="0" xfId="2" applyNumberFormat="1" applyFont="1" applyFill="1" applyAlignment="1">
      <alignment horizontal="left" vertical="center" wrapText="1"/>
    </xf>
    <xf numFmtId="3" fontId="9" fillId="4" borderId="0" xfId="2" applyNumberFormat="1" applyFont="1" applyFill="1" applyAlignment="1">
      <alignment horizontal="center" vertical="center"/>
    </xf>
    <xf numFmtId="0" fontId="9" fillId="3" borderId="0" xfId="0" applyFont="1" applyFill="1" applyAlignment="1">
      <alignment horizontal="center"/>
    </xf>
    <xf numFmtId="0" fontId="9" fillId="3" borderId="37" xfId="0" applyFont="1" applyFill="1" applyBorder="1" applyAlignment="1">
      <alignment horizontal="center"/>
    </xf>
    <xf numFmtId="3" fontId="33" fillId="4" borderId="0" xfId="2" applyNumberFormat="1" applyFont="1" applyFill="1" applyAlignment="1">
      <alignment horizontal="left" vertical="center" wrapText="1" indent="1"/>
    </xf>
    <xf numFmtId="49" fontId="34" fillId="3" borderId="0" xfId="2" applyNumberFormat="1" applyFont="1" applyFill="1" applyAlignment="1">
      <alignment horizontal="center" vertical="center"/>
    </xf>
    <xf numFmtId="49" fontId="34" fillId="3" borderId="8" xfId="2" applyNumberFormat="1" applyFont="1" applyFill="1" applyBorder="1" applyAlignment="1">
      <alignment horizontal="center" vertical="center"/>
    </xf>
    <xf numFmtId="0" fontId="9" fillId="4" borderId="0" xfId="0" applyFont="1" applyFill="1" applyAlignment="1">
      <alignment horizontal="left" vertical="center" indent="1"/>
    </xf>
    <xf numFmtId="0" fontId="33" fillId="3" borderId="0" xfId="0" applyFont="1" applyFill="1" applyAlignment="1">
      <alignment horizontal="center"/>
    </xf>
    <xf numFmtId="49" fontId="33" fillId="3" borderId="0" xfId="2" applyNumberFormat="1" applyFont="1" applyFill="1" applyAlignment="1">
      <alignment horizontal="center" vertical="center"/>
    </xf>
    <xf numFmtId="3" fontId="33" fillId="4" borderId="0" xfId="2" applyNumberFormat="1" applyFont="1" applyFill="1" applyAlignment="1">
      <alignment horizontal="left" vertical="center" wrapText="1"/>
    </xf>
    <xf numFmtId="3" fontId="33" fillId="4" borderId="20" xfId="2" applyNumberFormat="1" applyFont="1" applyFill="1" applyBorder="1" applyAlignment="1">
      <alignment horizontal="left" vertical="center" wrapText="1"/>
    </xf>
    <xf numFmtId="0" fontId="9" fillId="4" borderId="0" xfId="0" applyFont="1" applyFill="1" applyAlignment="1">
      <alignment horizontal="left" vertical="center"/>
    </xf>
    <xf numFmtId="0" fontId="0" fillId="0" borderId="39" xfId="0" applyBorder="1" applyAlignment="1">
      <alignment horizontal="left"/>
    </xf>
    <xf numFmtId="0" fontId="36" fillId="2" borderId="31" xfId="0" applyFont="1" applyFill="1" applyBorder="1" applyAlignment="1">
      <alignment horizontal="left" vertical="center" wrapText="1"/>
    </xf>
    <xf numFmtId="3" fontId="9" fillId="4" borderId="0" xfId="2" applyNumberFormat="1" applyFont="1" applyFill="1" applyAlignment="1">
      <alignment horizontal="left" vertical="center" indent="1"/>
    </xf>
    <xf numFmtId="0" fontId="48" fillId="4" borderId="0" xfId="0" applyFont="1" applyFill="1" applyAlignment="1">
      <alignment vertical="center"/>
    </xf>
    <xf numFmtId="3" fontId="33" fillId="4" borderId="0" xfId="2" applyNumberFormat="1" applyFont="1" applyFill="1" applyAlignment="1">
      <alignment horizontal="left" vertical="center" indent="1"/>
    </xf>
    <xf numFmtId="3" fontId="33" fillId="4" borderId="0" xfId="2" applyNumberFormat="1" applyFont="1" applyFill="1" applyAlignment="1">
      <alignment horizontal="left" vertical="center"/>
    </xf>
    <xf numFmtId="0" fontId="55" fillId="0" borderId="29" xfId="0" applyFont="1" applyBorder="1" applyAlignment="1">
      <alignment horizontal="left" vertical="center" wrapText="1"/>
    </xf>
    <xf numFmtId="0" fontId="55" fillId="0" borderId="0" xfId="0" applyFont="1" applyAlignment="1">
      <alignment horizontal="left" vertical="center" wrapText="1"/>
    </xf>
    <xf numFmtId="49" fontId="9" fillId="3" borderId="0" xfId="2" applyNumberFormat="1" applyFont="1" applyFill="1" applyAlignment="1">
      <alignment horizontal="center" vertical="center" wrapText="1"/>
    </xf>
    <xf numFmtId="0" fontId="55" fillId="0" borderId="31" xfId="0" applyFont="1" applyBorder="1" applyAlignment="1">
      <alignment horizontal="left" vertical="center" wrapText="1"/>
    </xf>
    <xf numFmtId="3" fontId="9" fillId="4" borderId="0" xfId="2" applyNumberFormat="1" applyFont="1" applyFill="1" applyAlignment="1">
      <alignment horizontal="left" vertical="center"/>
    </xf>
    <xf numFmtId="0" fontId="25" fillId="0" borderId="18" xfId="0" applyFont="1" applyBorder="1" applyAlignment="1">
      <alignment horizontal="left" vertical="center" wrapText="1"/>
    </xf>
    <xf numFmtId="0" fontId="25" fillId="0" borderId="32" xfId="0" applyFont="1" applyBorder="1" applyAlignment="1">
      <alignment horizontal="left" vertical="center" wrapText="1"/>
    </xf>
    <xf numFmtId="0" fontId="1" fillId="0" borderId="9" xfId="0" applyFont="1" applyBorder="1" applyAlignment="1">
      <alignment vertical="center" wrapText="1"/>
    </xf>
    <xf numFmtId="0" fontId="1" fillId="0" borderId="9" xfId="0" applyFont="1" applyBorder="1" applyAlignment="1">
      <alignment horizontal="left" vertical="center" wrapText="1" indent="2"/>
    </xf>
  </cellXfs>
  <cellStyles count="8">
    <cellStyle name="Normal 13" xfId="5" xr:uid="{36E15904-5B3B-4DAD-9C56-4EE2AE24640C}"/>
    <cellStyle name="Normal 3" xfId="2" xr:uid="{9D4FDECB-EB55-4FE6-8B5F-4B8C9C0F7735}"/>
    <cellStyle name="Обычный" xfId="0" builtinId="0"/>
    <cellStyle name="Процентный" xfId="1" builtinId="5"/>
    <cellStyle name="Финансовый" xfId="4" builtinId="3"/>
    <cellStyle name="Финансовый 2" xfId="3" xr:uid="{5C060132-9887-4785-BC8A-CC56329CF31B}"/>
    <cellStyle name="Финансовый 2 2" xfId="6" xr:uid="{89DD853A-8100-4849-9DA9-BF2B41D9AAA7}"/>
    <cellStyle name="Финансовый 3" xfId="7" xr:uid="{7094C8B4-DAB9-42B5-A018-D3BE8FF667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363790</xdr:colOff>
      <xdr:row>5</xdr:row>
      <xdr:rowOff>46692</xdr:rowOff>
    </xdr:from>
    <xdr:to>
      <xdr:col>20</xdr:col>
      <xdr:colOff>142875</xdr:colOff>
      <xdr:row>11</xdr:row>
      <xdr:rowOff>126205</xdr:rowOff>
    </xdr:to>
    <xdr:sp macro="" textlink="">
      <xdr:nvSpPr>
        <xdr:cNvPr id="2" name="TextBox 1">
          <a:extLst>
            <a:ext uri="{FF2B5EF4-FFF2-40B4-BE49-F238E27FC236}">
              <a16:creationId xmlns:a16="http://schemas.microsoft.com/office/drawing/2014/main" id="{C57B2321-7668-4A1D-AC8C-63D508CDAEBC}"/>
            </a:ext>
          </a:extLst>
        </xdr:cNvPr>
        <xdr:cNvSpPr txBox="1"/>
      </xdr:nvSpPr>
      <xdr:spPr>
        <a:xfrm>
          <a:off x="3849940" y="999192"/>
          <a:ext cx="7913435" cy="1222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0" i="0" u="none" strike="noStrike" baseline="0">
              <a:solidFill>
                <a:schemeClr val="tx1"/>
              </a:solidFill>
              <a:latin typeface="Montserrat" panose="00000500000000000000" pitchFamily="2" charset="-52"/>
              <a:ea typeface="+mn-ea"/>
              <a:cs typeface="Arial" panose="020B0604020202020204" pitchFamily="34" charset="0"/>
            </a:rPr>
            <a:t>Sustainability Databook </a:t>
          </a:r>
        </a:p>
        <a:p>
          <a:pPr algn="ctr"/>
          <a:r>
            <a:rPr lang="en-US" sz="2400" b="0" i="0" u="none" strike="noStrike" baseline="0">
              <a:solidFill>
                <a:schemeClr val="tx1"/>
              </a:solidFill>
              <a:latin typeface="Montserrat" panose="00000500000000000000" pitchFamily="2" charset="-52"/>
              <a:ea typeface="+mn-ea"/>
              <a:cs typeface="Arial" panose="020B0604020202020204" pitchFamily="34" charset="0"/>
            </a:rPr>
            <a:t>JSC Bank CenterCredit</a:t>
          </a:r>
        </a:p>
      </xdr:txBody>
    </xdr:sp>
    <xdr:clientData/>
  </xdr:twoCellAnchor>
  <xdr:twoCellAnchor>
    <xdr:from>
      <xdr:col>1</xdr:col>
      <xdr:colOff>227378</xdr:colOff>
      <xdr:row>13</xdr:row>
      <xdr:rowOff>11603</xdr:rowOff>
    </xdr:from>
    <xdr:to>
      <xdr:col>24</xdr:col>
      <xdr:colOff>117337</xdr:colOff>
      <xdr:row>33</xdr:row>
      <xdr:rowOff>95251</xdr:rowOff>
    </xdr:to>
    <xdr:sp macro="" textlink="">
      <xdr:nvSpPr>
        <xdr:cNvPr id="3" name="TextBox 3">
          <a:extLst>
            <a:ext uri="{FF2B5EF4-FFF2-40B4-BE49-F238E27FC236}">
              <a16:creationId xmlns:a16="http://schemas.microsoft.com/office/drawing/2014/main" id="{A851716A-0EEB-41BB-B37B-18C2C61F71E4}"/>
            </a:ext>
          </a:extLst>
        </xdr:cNvPr>
        <xdr:cNvSpPr txBox="1"/>
      </xdr:nvSpPr>
      <xdr:spPr>
        <a:xfrm>
          <a:off x="808403" y="2488103"/>
          <a:ext cx="13253534" cy="3893648"/>
        </a:xfrm>
        <a:prstGeom prst="rect">
          <a:avLst/>
        </a:prstGeom>
        <a:solidFill>
          <a:sysClr val="window" lastClr="FFFFFF"/>
        </a:solid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en-US" sz="1400" b="0">
              <a:solidFill>
                <a:sysClr val="windowText" lastClr="000000"/>
              </a:solidFill>
              <a:effectLst/>
              <a:latin typeface="Montserrat" panose="00000500000000000000" pitchFamily="2" charset="-52"/>
              <a:ea typeface="+mn-ea"/>
              <a:cs typeface="+mn-cs"/>
            </a:rPr>
            <a:t>This reference document summarizes the main ESG performance indicators of the Bank and the Group for 2024, as well as for additional periods, and serves as a supplement to the 2024 Sustainability Report.</a:t>
          </a:r>
        </a:p>
        <a:p>
          <a:pPr marL="0" marR="0" lvl="0" indent="0" algn="just" defTabSz="914400" eaLnBrk="1" fontAlgn="auto" latinLnBrk="0" hangingPunct="1">
            <a:lnSpc>
              <a:spcPct val="100000"/>
            </a:lnSpc>
            <a:spcBef>
              <a:spcPts val="0"/>
            </a:spcBef>
            <a:spcAft>
              <a:spcPts val="0"/>
            </a:spcAft>
            <a:buClrTx/>
            <a:buSzTx/>
            <a:buFontTx/>
            <a:buNone/>
            <a:tabLst/>
            <a:defRPr/>
          </a:pPr>
          <a:br>
            <a:rPr lang="en-US" sz="1400" b="0">
              <a:solidFill>
                <a:sysClr val="windowText" lastClr="000000"/>
              </a:solidFill>
              <a:effectLst/>
              <a:latin typeface="Montserrat" panose="00000500000000000000" pitchFamily="2" charset="-52"/>
              <a:ea typeface="+mn-ea"/>
              <a:cs typeface="+mn-cs"/>
            </a:rPr>
          </a:br>
          <a:endParaRPr lang="en-US"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400" b="0">
              <a:solidFill>
                <a:sysClr val="windowText" lastClr="000000"/>
              </a:solidFill>
              <a:effectLst/>
              <a:latin typeface="Montserrat" panose="00000500000000000000" pitchFamily="2" charset="-52"/>
              <a:ea typeface="+mn-ea"/>
              <a:cs typeface="+mn-cs"/>
            </a:rPr>
            <a:t>Databook boundaries</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400" b="0">
              <a:solidFill>
                <a:sysClr val="windowText" lastClr="000000"/>
              </a:solidFill>
              <a:effectLst/>
              <a:latin typeface="Montserrat" panose="00000500000000000000" pitchFamily="2" charset="-52"/>
              <a:ea typeface="+mn-ea"/>
              <a:cs typeface="+mn-cs"/>
            </a:rPr>
            <a:t>The boundaries of the Databook coincide with the perimeter of the 2024 Sustainability Report of JSC Bank CenterCredit.</a:t>
          </a:r>
        </a:p>
        <a:p>
          <a:pPr marL="0" marR="0" lvl="0" indent="0" algn="just" defTabSz="914400" eaLnBrk="1" fontAlgn="auto" latinLnBrk="0" hangingPunct="1">
            <a:lnSpc>
              <a:spcPct val="100000"/>
            </a:lnSpc>
            <a:spcBef>
              <a:spcPts val="0"/>
            </a:spcBef>
            <a:spcAft>
              <a:spcPts val="0"/>
            </a:spcAft>
            <a:buClrTx/>
            <a:buSzTx/>
            <a:buFontTx/>
            <a:buNone/>
            <a:tabLst/>
            <a:defRPr/>
          </a:pPr>
          <a:br>
            <a:rPr lang="en-US" sz="1400" b="0">
              <a:solidFill>
                <a:sysClr val="windowText" lastClr="000000"/>
              </a:solidFill>
              <a:effectLst/>
              <a:latin typeface="Montserrat" panose="00000500000000000000" pitchFamily="2" charset="-52"/>
              <a:ea typeface="+mn-ea"/>
              <a:cs typeface="+mn-cs"/>
            </a:rPr>
          </a:br>
          <a:endParaRPr lang="en-US"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400" b="0">
              <a:solidFill>
                <a:sysClr val="windowText" lastClr="000000"/>
              </a:solidFill>
              <a:effectLst/>
              <a:latin typeface="Montserrat" panose="00000500000000000000" pitchFamily="2" charset="-52"/>
              <a:ea typeface="+mn-ea"/>
              <a:cs typeface="+mn-cs"/>
            </a:rPr>
            <a:t>Forward-looking statements</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400" b="0">
              <a:solidFill>
                <a:sysClr val="windowText" lastClr="000000"/>
              </a:solidFill>
              <a:effectLst/>
              <a:latin typeface="Montserrat" panose="00000500000000000000" pitchFamily="2" charset="-52"/>
              <a:ea typeface="+mn-ea"/>
              <a:cs typeface="+mn-cs"/>
            </a:rPr>
            <a:t>The 2024 Sustainability Report of JSC Bank CenterCredit and this Sustainability Databook contain statements that are or may be considered “forward-looking statements.” However, forward-looking statements may differ from the Bank’s actual results. Any forward-looking statements are subject to risks related to future events and other risks, uncertainties, and assumptions concerning the Bank’s business, performance, financial condition, liquidity, prospects, growth, or strategies. After the preparation of the Sustainability Report and the Databook, the Bank’s operations, as well as its operating and financial results, may have been affected by external or other factors. These and other factors are beyond the Bank’s control and may have a negative impact on its performance.</a:t>
          </a:r>
        </a:p>
        <a:p>
          <a:pPr marL="0" marR="0" lvl="0" indent="0" algn="just" defTabSz="914400" eaLnBrk="1" fontAlgn="auto" latinLnBrk="0" hangingPunct="1">
            <a:lnSpc>
              <a:spcPct val="100000"/>
            </a:lnSpc>
            <a:spcBef>
              <a:spcPts val="0"/>
            </a:spcBef>
            <a:spcAft>
              <a:spcPts val="0"/>
            </a:spcAft>
            <a:buClrTx/>
            <a:buSzTx/>
            <a:buFontTx/>
            <a:buNone/>
            <a:tabLst/>
            <a:defRPr/>
          </a:pPr>
          <a:endParaRPr lang="ru-RU" sz="1400" b="0">
            <a:solidFill>
              <a:sysClr val="windowText" lastClr="000000"/>
            </a:solidFill>
            <a:effectLst/>
            <a:latin typeface="Montserrat" panose="00000500000000000000" pitchFamily="2" charset="-52"/>
            <a:ea typeface="+mn-ea"/>
            <a:cs typeface="+mn-cs"/>
          </a:endParaRPr>
        </a:p>
      </xdr:txBody>
    </xdr:sp>
    <xdr:clientData/>
  </xdr:twoCellAnchor>
  <xdr:twoCellAnchor editAs="oneCell">
    <xdr:from>
      <xdr:col>1</xdr:col>
      <xdr:colOff>227378</xdr:colOff>
      <xdr:row>0</xdr:row>
      <xdr:rowOff>91805</xdr:rowOff>
    </xdr:from>
    <xdr:to>
      <xdr:col>7</xdr:col>
      <xdr:colOff>550206</xdr:colOff>
      <xdr:row>4</xdr:row>
      <xdr:rowOff>94627</xdr:rowOff>
    </xdr:to>
    <xdr:pic>
      <xdr:nvPicPr>
        <xdr:cNvPr id="4" name="Picture 2" descr="Программа поддержки МСБ в сфере обрабатывающей промышленности 2 транш">
          <a:extLst>
            <a:ext uri="{FF2B5EF4-FFF2-40B4-BE49-F238E27FC236}">
              <a16:creationId xmlns:a16="http://schemas.microsoft.com/office/drawing/2014/main" id="{5E0A8F60-4D99-4AEB-9339-D78F2C9E3A8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23" t="16382" r="7157" b="21436"/>
        <a:stretch/>
      </xdr:blipFill>
      <xdr:spPr bwMode="auto">
        <a:xfrm>
          <a:off x="808403" y="91805"/>
          <a:ext cx="3808978" cy="764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8B6858D2-4864-4302-96BF-C6D4AE17D993}"/>
            </a:ext>
          </a:extLst>
        </xdr:cNvPr>
        <xdr:cNvGrpSpPr/>
      </xdr:nvGrpSpPr>
      <xdr:grpSpPr>
        <a:xfrm>
          <a:off x="1771073" y="165100"/>
          <a:ext cx="7964299" cy="761864"/>
          <a:chOff x="1905000" y="736600"/>
          <a:chExt cx="7561363" cy="761864"/>
        </a:xfrm>
      </xdr:grpSpPr>
      <xdr:sp macro="" textlink="">
        <xdr:nvSpPr>
          <xdr:cNvPr id="3" name="Google Shape;2966;p283">
            <a:extLst>
              <a:ext uri="{FF2B5EF4-FFF2-40B4-BE49-F238E27FC236}">
                <a16:creationId xmlns:a16="http://schemas.microsoft.com/office/drawing/2014/main" id="{A77DCCAC-FB62-EA53-F3C2-7EF9148F02F2}"/>
              </a:ext>
            </a:extLst>
          </xdr:cNvPr>
          <xdr:cNvSpPr txBox="1"/>
        </xdr:nvSpPr>
        <xdr:spPr>
          <a:xfrm>
            <a:off x="2477995" y="961965"/>
            <a:ext cx="6988368" cy="51104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n-US"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Sustainability Databook of JSC Bank CenterCredit</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5503751C-56F9-6E7B-E9A8-35B36BD986A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2</xdr:col>
      <xdr:colOff>950913</xdr:colOff>
      <xdr:row>0</xdr:row>
      <xdr:rowOff>179388</xdr:rowOff>
    </xdr:from>
    <xdr:to>
      <xdr:col>4</xdr:col>
      <xdr:colOff>2429208</xdr:colOff>
      <xdr:row>4</xdr:row>
      <xdr:rowOff>189748</xdr:rowOff>
    </xdr:to>
    <xdr:grpSp>
      <xdr:nvGrpSpPr>
        <xdr:cNvPr id="2" name="Group 7">
          <a:extLst>
            <a:ext uri="{FF2B5EF4-FFF2-40B4-BE49-F238E27FC236}">
              <a16:creationId xmlns:a16="http://schemas.microsoft.com/office/drawing/2014/main" id="{20E2BB5F-8C9A-4AEC-8720-30F300C66541}"/>
            </a:ext>
          </a:extLst>
        </xdr:cNvPr>
        <xdr:cNvGrpSpPr/>
      </xdr:nvGrpSpPr>
      <xdr:grpSpPr>
        <a:xfrm>
          <a:off x="1779174" y="179388"/>
          <a:ext cx="7532882" cy="772360"/>
          <a:chOff x="1905000" y="736600"/>
          <a:chExt cx="7509613" cy="741651"/>
        </a:xfrm>
      </xdr:grpSpPr>
      <xdr:sp macro="" textlink="">
        <xdr:nvSpPr>
          <xdr:cNvPr id="3" name="Google Shape;2966;p283">
            <a:extLst>
              <a:ext uri="{FF2B5EF4-FFF2-40B4-BE49-F238E27FC236}">
                <a16:creationId xmlns:a16="http://schemas.microsoft.com/office/drawing/2014/main" id="{3EB01FE5-318E-F878-C103-C464CE54847A}"/>
              </a:ext>
            </a:extLst>
          </xdr:cNvPr>
          <xdr:cNvSpPr txBox="1"/>
        </xdr:nvSpPr>
        <xdr:spPr>
          <a:xfrm>
            <a:off x="2477993" y="961965"/>
            <a:ext cx="6936620" cy="516286"/>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n-US"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Sustainability Databook of JSC Bank CenterCredit</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5B77D51E-9F3A-2970-983F-67C1D9142886}"/>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53735" cy="728589"/>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76200</xdr:colOff>
      <xdr:row>5</xdr:row>
      <xdr:rowOff>165101</xdr:rowOff>
    </xdr:from>
    <xdr:to>
      <xdr:col>4</xdr:col>
      <xdr:colOff>3325586</xdr:colOff>
      <xdr:row>21</xdr:row>
      <xdr:rowOff>132521</xdr:rowOff>
    </xdr:to>
    <xdr:sp macro="" textlink="">
      <xdr:nvSpPr>
        <xdr:cNvPr id="5" name="TextBox 3">
          <a:extLst>
            <a:ext uri="{FF2B5EF4-FFF2-40B4-BE49-F238E27FC236}">
              <a16:creationId xmlns:a16="http://schemas.microsoft.com/office/drawing/2014/main" id="{596406C8-A560-4B28-8584-52DE5EA047B0}"/>
            </a:ext>
          </a:extLst>
        </xdr:cNvPr>
        <xdr:cNvSpPr txBox="1"/>
      </xdr:nvSpPr>
      <xdr:spPr>
        <a:xfrm>
          <a:off x="904461" y="1167297"/>
          <a:ext cx="9303973" cy="3015420"/>
        </a:xfrm>
        <a:prstGeom prst="rect">
          <a:avLst/>
        </a:prstGeom>
        <a:solidFill>
          <a:sysClr val="window" lastClr="FFFFFF"/>
        </a:solid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Contact Information</a:t>
          </a:r>
          <a:endParaRPr lang="en-US" sz="1400"/>
        </a:p>
        <a:p>
          <a:br>
            <a:rPr lang="en-US" sz="1400"/>
          </a:br>
          <a:endParaRPr lang="en-US" sz="1400"/>
        </a:p>
        <a:p>
          <a:r>
            <a:rPr lang="en-US" sz="1400"/>
            <a:t>To leave feedback, comments, or ask a question, please use the contact information below. We will be happy to hear from you.</a:t>
          </a:r>
        </a:p>
        <a:p>
          <a:br>
            <a:rPr lang="en-US" sz="1400"/>
          </a:br>
          <a:endParaRPr lang="en-US" sz="1400"/>
        </a:p>
        <a:p>
          <a:r>
            <a:rPr lang="en-US" sz="1400" b="1"/>
            <a:t>Address:</a:t>
          </a:r>
          <a:r>
            <a:rPr lang="en-US" sz="1400"/>
            <a:t> 38 Al-Farabi Avenue, Block C, Almaty</a:t>
          </a:r>
        </a:p>
        <a:p>
          <a:r>
            <a:rPr lang="en-US" sz="1400" b="1"/>
            <a:t>Email:</a:t>
          </a:r>
          <a:r>
            <a:rPr lang="en-US" sz="1400"/>
            <a:t> esg@bcc.kz</a:t>
          </a:r>
        </a:p>
        <a:p>
          <a:r>
            <a:rPr lang="en-US" sz="1400" b="1"/>
            <a:t>Corporate website:</a:t>
          </a:r>
          <a:r>
            <a:rPr lang="en-US" sz="1400"/>
            <a:t> </a:t>
          </a:r>
          <a:r>
            <a:rPr lang="en-US" sz="1400">
              <a:hlinkClick xmlns:r="http://schemas.openxmlformats.org/officeDocument/2006/relationships" r:id=""/>
            </a:rPr>
            <a:t>https://www.bcc.kz/</a:t>
          </a:r>
          <a:endParaRPr lang="en-US" sz="1400"/>
        </a:p>
        <a:p>
          <a:pPr marL="0" marR="0" lvl="0" indent="0" defTabSz="914400" eaLnBrk="1" fontAlgn="auto" latinLnBrk="0" hangingPunct="1">
            <a:lnSpc>
              <a:spcPct val="100000"/>
            </a:lnSpc>
            <a:spcBef>
              <a:spcPts val="0"/>
            </a:spcBef>
            <a:spcAft>
              <a:spcPts val="0"/>
            </a:spcAft>
            <a:buClrTx/>
            <a:buSzTx/>
            <a:buFontTx/>
            <a:buNone/>
            <a:tabLst/>
            <a:defRPr/>
          </a:pPr>
          <a:endParaRPr lang="en-US" sz="1400" b="0" u="sng">
            <a:solidFill>
              <a:schemeClr val="accent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AE74BA46-B00A-4291-B88F-F8A1013A8899}"/>
            </a:ext>
          </a:extLst>
        </xdr:cNvPr>
        <xdr:cNvGrpSpPr/>
      </xdr:nvGrpSpPr>
      <xdr:grpSpPr>
        <a:xfrm>
          <a:off x="1693517" y="165100"/>
          <a:ext cx="7556946" cy="761864"/>
          <a:chOff x="1905000" y="736600"/>
          <a:chExt cx="7561363" cy="761864"/>
        </a:xfrm>
      </xdr:grpSpPr>
      <xdr:sp macro="" textlink="">
        <xdr:nvSpPr>
          <xdr:cNvPr id="3" name="Google Shape;2966;p283">
            <a:extLst>
              <a:ext uri="{FF2B5EF4-FFF2-40B4-BE49-F238E27FC236}">
                <a16:creationId xmlns:a16="http://schemas.microsoft.com/office/drawing/2014/main" id="{1723EE08-01C9-0FB6-8D70-1E19F8691A4F}"/>
              </a:ext>
            </a:extLst>
          </xdr:cNvPr>
          <xdr:cNvSpPr txBox="1"/>
        </xdr:nvSpPr>
        <xdr:spPr>
          <a:xfrm>
            <a:off x="2477995" y="961965"/>
            <a:ext cx="6988368" cy="521141"/>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n-US"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Sustainability Databook of JSC Bank CenterCredit</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D28D260F-8209-FAFA-2ED5-B08B24B0887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4969</xdr:colOff>
      <xdr:row>103</xdr:row>
      <xdr:rowOff>165651</xdr:rowOff>
    </xdr:from>
    <xdr:to>
      <xdr:col>6</xdr:col>
      <xdr:colOff>1694069</xdr:colOff>
      <xdr:row>115</xdr:row>
      <xdr:rowOff>91109</xdr:rowOff>
    </xdr:to>
    <xdr:sp macro="" textlink="">
      <xdr:nvSpPr>
        <xdr:cNvPr id="6" name="TextBox 3">
          <a:extLst>
            <a:ext uri="{FF2B5EF4-FFF2-40B4-BE49-F238E27FC236}">
              <a16:creationId xmlns:a16="http://schemas.microsoft.com/office/drawing/2014/main" id="{E14EF8EB-796E-4806-812F-261893E8C037}"/>
            </a:ext>
          </a:extLst>
        </xdr:cNvPr>
        <xdr:cNvSpPr txBox="1"/>
      </xdr:nvSpPr>
      <xdr:spPr>
        <a:xfrm>
          <a:off x="833230" y="22570108"/>
          <a:ext cx="11222382" cy="2286001"/>
        </a:xfrm>
        <a:prstGeom prst="rect">
          <a:avLst/>
        </a:prstGeom>
        <a:solidFill>
          <a:sysClr val="window" lastClr="FFFFFF"/>
        </a:solidFill>
        <a:ln w="9525" cmpd="sng">
          <a:solidFill>
            <a:schemeClr val="bg2"/>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0" i="0">
              <a:solidFill>
                <a:schemeClr val="dk1"/>
              </a:solidFill>
              <a:effectLst/>
              <a:latin typeface="+mn-lt"/>
              <a:ea typeface="+mn-ea"/>
              <a:cs typeface="+mn-cs"/>
            </a:rPr>
            <a:t>According to the Law of the Republic of Kazakhstan dated May 13, 2003, No. 415 'On Joint Stock Companies', an independent director</a:t>
          </a:r>
          <a:r>
            <a:rPr lang="en-US" sz="1200" b="0">
              <a:solidFill>
                <a:schemeClr val="dk1"/>
              </a:solidFill>
              <a:effectLst/>
              <a:latin typeface="+mn-lt"/>
              <a:ea typeface="+mn-ea"/>
              <a:cs typeface="+mn-cs"/>
            </a:rPr>
            <a:t> </a:t>
          </a:r>
          <a:endParaRPr lang="ru-RU" sz="12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ru-RU" sz="12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a:solidFill>
                <a:schemeClr val="dk1"/>
              </a:solidFill>
              <a:effectLst/>
              <a:latin typeface="+mn-lt"/>
              <a:ea typeface="+mn-ea"/>
              <a:cs typeface="+mn-cs"/>
            </a:rPr>
            <a:t>1. A member of the board of directors who is not an affiliated person of this joint-stock company and has not been an affiliated person for three years prior to his election to the board of directors </a:t>
          </a:r>
        </a:p>
        <a:p>
          <a:pPr marL="0" marR="0" lvl="0" indent="0" defTabSz="914400" eaLnBrk="1" fontAlgn="auto" latinLnBrk="0" hangingPunct="1">
            <a:lnSpc>
              <a:spcPct val="100000"/>
            </a:lnSpc>
            <a:spcBef>
              <a:spcPts val="0"/>
            </a:spcBef>
            <a:spcAft>
              <a:spcPts val="0"/>
            </a:spcAft>
            <a:buClrTx/>
            <a:buSzTx/>
            <a:buFontTx/>
            <a:buNone/>
            <a:tabLst/>
            <a:defRPr/>
          </a:pPr>
          <a:r>
            <a:rPr lang="en-US" sz="1200" b="0">
              <a:solidFill>
                <a:schemeClr val="dk1"/>
              </a:solidFill>
              <a:effectLst/>
              <a:latin typeface="+mn-lt"/>
              <a:ea typeface="+mn-ea"/>
              <a:cs typeface="+mn-cs"/>
            </a:rPr>
            <a:t>2. Is not an affiliated person in relation to the affiliated persons of this joint-stock company </a:t>
          </a:r>
        </a:p>
        <a:p>
          <a:pPr marL="0" marR="0" lvl="0" indent="0" defTabSz="914400" eaLnBrk="1" fontAlgn="auto" latinLnBrk="0" hangingPunct="1">
            <a:lnSpc>
              <a:spcPct val="100000"/>
            </a:lnSpc>
            <a:spcBef>
              <a:spcPts val="0"/>
            </a:spcBef>
            <a:spcAft>
              <a:spcPts val="0"/>
            </a:spcAft>
            <a:buClrTx/>
            <a:buSzTx/>
            <a:buFontTx/>
            <a:buNone/>
            <a:tabLst/>
            <a:defRPr/>
          </a:pPr>
          <a:r>
            <a:rPr lang="en-US" sz="1200" b="0">
              <a:solidFill>
                <a:schemeClr val="dk1"/>
              </a:solidFill>
              <a:effectLst/>
              <a:latin typeface="+mn-lt"/>
              <a:ea typeface="+mn-ea"/>
              <a:cs typeface="+mn-cs"/>
            </a:rPr>
            <a:t>3. Is not subordinated to the officials of this joint</a:t>
          </a:r>
          <a:r>
            <a:rPr lang="ru-RU" sz="1200" b="0">
              <a:solidFill>
                <a:schemeClr val="dk1"/>
              </a:solidFill>
              <a:effectLst/>
              <a:latin typeface="+mn-lt"/>
              <a:ea typeface="+mn-ea"/>
              <a:cs typeface="+mn-cs"/>
            </a:rPr>
            <a:t>-</a:t>
          </a:r>
          <a:r>
            <a:rPr lang="en-US" sz="1200" b="0">
              <a:solidFill>
                <a:schemeClr val="dk1"/>
              </a:solidFill>
              <a:effectLst/>
              <a:latin typeface="+mn-lt"/>
              <a:ea typeface="+mn-ea"/>
              <a:cs typeface="+mn-cs"/>
            </a:rPr>
            <a:t>stock company or organizations – affiliated persons of this joint-stock company and was not subordinated to these persons during the three years preceding his election to the board of directors</a:t>
          </a:r>
        </a:p>
        <a:p>
          <a:pPr marL="0" marR="0" lvl="0" indent="0" defTabSz="914400" eaLnBrk="1" fontAlgn="auto" latinLnBrk="0" hangingPunct="1">
            <a:lnSpc>
              <a:spcPct val="100000"/>
            </a:lnSpc>
            <a:spcBef>
              <a:spcPts val="0"/>
            </a:spcBef>
            <a:spcAft>
              <a:spcPts val="0"/>
            </a:spcAft>
            <a:buClrTx/>
            <a:buSzTx/>
            <a:buFontTx/>
            <a:buNone/>
            <a:tabLst/>
            <a:defRPr/>
          </a:pPr>
          <a:r>
            <a:rPr lang="en-US" sz="1200" b="0">
              <a:solidFill>
                <a:schemeClr val="dk1"/>
              </a:solidFill>
              <a:effectLst/>
              <a:latin typeface="+mn-lt"/>
              <a:ea typeface="+mn-ea"/>
              <a:cs typeface="+mn-cs"/>
            </a:rPr>
            <a:t>4. Is not a civil servant</a:t>
          </a:r>
        </a:p>
        <a:p>
          <a:pPr marL="0" marR="0" lvl="0" indent="0" defTabSz="914400" eaLnBrk="1" fontAlgn="auto" latinLnBrk="0" hangingPunct="1">
            <a:lnSpc>
              <a:spcPct val="100000"/>
            </a:lnSpc>
            <a:spcBef>
              <a:spcPts val="0"/>
            </a:spcBef>
            <a:spcAft>
              <a:spcPts val="0"/>
            </a:spcAft>
            <a:buClrTx/>
            <a:buSzTx/>
            <a:buFontTx/>
            <a:buNone/>
            <a:tabLst/>
            <a:defRPr/>
          </a:pPr>
          <a:r>
            <a:rPr lang="en-US" sz="1200" b="0">
              <a:solidFill>
                <a:schemeClr val="dk1"/>
              </a:solidFill>
              <a:effectLst/>
              <a:latin typeface="+mn-lt"/>
              <a:ea typeface="+mn-ea"/>
              <a:cs typeface="+mn-cs"/>
            </a:rPr>
            <a:t>5. Is not a shareholder's representative at meetings of the bodies of this joint-stock company and has not been one for three years prior to his election to the board of directors </a:t>
          </a:r>
        </a:p>
        <a:p>
          <a:pPr marL="0" marR="0" lvl="0" indent="0" defTabSz="914400" eaLnBrk="1" fontAlgn="auto" latinLnBrk="0" hangingPunct="1">
            <a:lnSpc>
              <a:spcPct val="100000"/>
            </a:lnSpc>
            <a:spcBef>
              <a:spcPts val="0"/>
            </a:spcBef>
            <a:spcAft>
              <a:spcPts val="0"/>
            </a:spcAft>
            <a:buClrTx/>
            <a:buSzTx/>
            <a:buFontTx/>
            <a:buNone/>
            <a:tabLst/>
            <a:defRPr/>
          </a:pPr>
          <a:r>
            <a:rPr lang="en-US" sz="1200" b="0">
              <a:solidFill>
                <a:schemeClr val="dk1"/>
              </a:solidFill>
              <a:effectLst/>
              <a:latin typeface="+mn-lt"/>
              <a:ea typeface="+mn-ea"/>
              <a:cs typeface="+mn-cs"/>
            </a:rPr>
            <a:t>6. Does not participate in the audit of this joint-stock company as an auditor working as part of an audit organization, and did not participate in such an audit during the three years preceding his election to the board of directors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675610</xdr:colOff>
      <xdr:row>4</xdr:row>
      <xdr:rowOff>164964</xdr:rowOff>
    </xdr:to>
    <xdr:grpSp>
      <xdr:nvGrpSpPr>
        <xdr:cNvPr id="2" name="Group 7">
          <a:extLst>
            <a:ext uri="{FF2B5EF4-FFF2-40B4-BE49-F238E27FC236}">
              <a16:creationId xmlns:a16="http://schemas.microsoft.com/office/drawing/2014/main" id="{995CEC8C-DDA0-46A8-B5E8-B95758FF21FF}"/>
            </a:ext>
          </a:extLst>
        </xdr:cNvPr>
        <xdr:cNvGrpSpPr/>
      </xdr:nvGrpSpPr>
      <xdr:grpSpPr>
        <a:xfrm>
          <a:off x="1762044" y="165100"/>
          <a:ext cx="7103438" cy="748838"/>
          <a:chOff x="1905000" y="736600"/>
          <a:chExt cx="7559026" cy="761864"/>
        </a:xfrm>
      </xdr:grpSpPr>
      <xdr:sp macro="" textlink="">
        <xdr:nvSpPr>
          <xdr:cNvPr id="3" name="Google Shape;2966;p283">
            <a:extLst>
              <a:ext uri="{FF2B5EF4-FFF2-40B4-BE49-F238E27FC236}">
                <a16:creationId xmlns:a16="http://schemas.microsoft.com/office/drawing/2014/main" id="{B1EFE545-A181-60E5-A6F5-E44EAD32A140}"/>
              </a:ext>
            </a:extLst>
          </xdr:cNvPr>
          <xdr:cNvSpPr txBox="1">
            <a:spLocks/>
          </xdr:cNvSpPr>
        </xdr:nvSpPr>
        <xdr:spPr>
          <a:xfrm>
            <a:off x="2477995" y="961964"/>
            <a:ext cx="6986031" cy="519783"/>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n-US"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Sustainability Databook of JSC Bank CenterCredit</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68C8C0AC-0089-4D41-8928-1E8D10765D8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675610</xdr:colOff>
      <xdr:row>4</xdr:row>
      <xdr:rowOff>164964</xdr:rowOff>
    </xdr:to>
    <xdr:grpSp>
      <xdr:nvGrpSpPr>
        <xdr:cNvPr id="2" name="Group 7">
          <a:extLst>
            <a:ext uri="{FF2B5EF4-FFF2-40B4-BE49-F238E27FC236}">
              <a16:creationId xmlns:a16="http://schemas.microsoft.com/office/drawing/2014/main" id="{FD5B3B67-1012-493E-A44C-22582F096E0D}"/>
            </a:ext>
          </a:extLst>
        </xdr:cNvPr>
        <xdr:cNvGrpSpPr/>
      </xdr:nvGrpSpPr>
      <xdr:grpSpPr>
        <a:xfrm>
          <a:off x="1676952" y="165100"/>
          <a:ext cx="7554593" cy="761864"/>
          <a:chOff x="1905000" y="736600"/>
          <a:chExt cx="7559026" cy="761864"/>
        </a:xfrm>
      </xdr:grpSpPr>
      <xdr:sp macro="" textlink="">
        <xdr:nvSpPr>
          <xdr:cNvPr id="3" name="Google Shape;2966;p283">
            <a:extLst>
              <a:ext uri="{FF2B5EF4-FFF2-40B4-BE49-F238E27FC236}">
                <a16:creationId xmlns:a16="http://schemas.microsoft.com/office/drawing/2014/main" id="{0A0C7BB4-3378-8C16-B7D9-C13BBB2C547B}"/>
              </a:ext>
            </a:extLst>
          </xdr:cNvPr>
          <xdr:cNvSpPr txBox="1"/>
        </xdr:nvSpPr>
        <xdr:spPr>
          <a:xfrm>
            <a:off x="2477995" y="961965"/>
            <a:ext cx="6986031" cy="529976"/>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n-US"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Sustainability Databook of JSC Bank CenterCredit</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5AA91928-0444-29A9-FFBE-C9608649395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687348</xdr:colOff>
      <xdr:row>4</xdr:row>
      <xdr:rowOff>164964</xdr:rowOff>
    </xdr:to>
    <xdr:grpSp>
      <xdr:nvGrpSpPr>
        <xdr:cNvPr id="2" name="Group 7">
          <a:extLst>
            <a:ext uri="{FF2B5EF4-FFF2-40B4-BE49-F238E27FC236}">
              <a16:creationId xmlns:a16="http://schemas.microsoft.com/office/drawing/2014/main" id="{8F2D19F4-87CE-4EE2-8A01-7E3DDFFC970B}"/>
            </a:ext>
          </a:extLst>
        </xdr:cNvPr>
        <xdr:cNvGrpSpPr/>
      </xdr:nvGrpSpPr>
      <xdr:grpSpPr>
        <a:xfrm>
          <a:off x="1482725" y="165100"/>
          <a:ext cx="7624723" cy="761864"/>
          <a:chOff x="1905000" y="736600"/>
          <a:chExt cx="7570764" cy="761864"/>
        </a:xfrm>
      </xdr:grpSpPr>
      <xdr:sp macro="" textlink="">
        <xdr:nvSpPr>
          <xdr:cNvPr id="3" name="Google Shape;2966;p283">
            <a:extLst>
              <a:ext uri="{FF2B5EF4-FFF2-40B4-BE49-F238E27FC236}">
                <a16:creationId xmlns:a16="http://schemas.microsoft.com/office/drawing/2014/main" id="{178004F1-B3BA-6D7C-D34A-2D215E8BFAFE}"/>
              </a:ext>
            </a:extLst>
          </xdr:cNvPr>
          <xdr:cNvSpPr txBox="1"/>
        </xdr:nvSpPr>
        <xdr:spPr>
          <a:xfrm>
            <a:off x="2477995" y="961965"/>
            <a:ext cx="6997769" cy="53309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n-US"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Sustainability Databook of JSC Bank CenterCredit</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6933B960-DC06-79C9-4F0F-FE8DE0982EB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675610</xdr:colOff>
      <xdr:row>4</xdr:row>
      <xdr:rowOff>164964</xdr:rowOff>
    </xdr:to>
    <xdr:grpSp>
      <xdr:nvGrpSpPr>
        <xdr:cNvPr id="2" name="Group 7">
          <a:extLst>
            <a:ext uri="{FF2B5EF4-FFF2-40B4-BE49-F238E27FC236}">
              <a16:creationId xmlns:a16="http://schemas.microsoft.com/office/drawing/2014/main" id="{BA39E050-1629-4A64-9494-1E4F4D53B7F9}"/>
            </a:ext>
          </a:extLst>
        </xdr:cNvPr>
        <xdr:cNvGrpSpPr/>
      </xdr:nvGrpSpPr>
      <xdr:grpSpPr>
        <a:xfrm>
          <a:off x="1768061" y="165100"/>
          <a:ext cx="7554592" cy="761864"/>
          <a:chOff x="1905000" y="736600"/>
          <a:chExt cx="7559026" cy="761864"/>
        </a:xfrm>
      </xdr:grpSpPr>
      <xdr:sp macro="" textlink="">
        <xdr:nvSpPr>
          <xdr:cNvPr id="3" name="Google Shape;2966;p283">
            <a:extLst>
              <a:ext uri="{FF2B5EF4-FFF2-40B4-BE49-F238E27FC236}">
                <a16:creationId xmlns:a16="http://schemas.microsoft.com/office/drawing/2014/main" id="{A4256288-F016-C1EC-A2D3-F862924FC65B}"/>
              </a:ext>
            </a:extLst>
          </xdr:cNvPr>
          <xdr:cNvSpPr txBox="1"/>
        </xdr:nvSpPr>
        <xdr:spPr>
          <a:xfrm>
            <a:off x="2477995" y="961965"/>
            <a:ext cx="6986031" cy="514386"/>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n-US"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Sustainability Databook of JSC Bank CenterCredit</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C1854CC-1450-ACA0-EB47-5854C7BF3B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939799</xdr:colOff>
      <xdr:row>0</xdr:row>
      <xdr:rowOff>165100</xdr:rowOff>
    </xdr:from>
    <xdr:to>
      <xdr:col>5</xdr:col>
      <xdr:colOff>76199</xdr:colOff>
      <xdr:row>4</xdr:row>
      <xdr:rowOff>164964</xdr:rowOff>
    </xdr:to>
    <xdr:grpSp>
      <xdr:nvGrpSpPr>
        <xdr:cNvPr id="2" name="Group 7">
          <a:extLst>
            <a:ext uri="{FF2B5EF4-FFF2-40B4-BE49-F238E27FC236}">
              <a16:creationId xmlns:a16="http://schemas.microsoft.com/office/drawing/2014/main" id="{96441C63-052D-495E-9517-CE81E299E1CD}"/>
            </a:ext>
          </a:extLst>
        </xdr:cNvPr>
        <xdr:cNvGrpSpPr/>
      </xdr:nvGrpSpPr>
      <xdr:grpSpPr>
        <a:xfrm>
          <a:off x="1775325" y="165100"/>
          <a:ext cx="6940216" cy="768548"/>
          <a:chOff x="1905000" y="736600"/>
          <a:chExt cx="7570764" cy="761864"/>
        </a:xfrm>
      </xdr:grpSpPr>
      <xdr:sp macro="" textlink="">
        <xdr:nvSpPr>
          <xdr:cNvPr id="3" name="Google Shape;2966;p283">
            <a:extLst>
              <a:ext uri="{FF2B5EF4-FFF2-40B4-BE49-F238E27FC236}">
                <a16:creationId xmlns:a16="http://schemas.microsoft.com/office/drawing/2014/main" id="{8F211740-EAAA-5428-CCE0-E04BFFB61351}"/>
              </a:ext>
            </a:extLst>
          </xdr:cNvPr>
          <xdr:cNvSpPr txBox="1"/>
        </xdr:nvSpPr>
        <xdr:spPr>
          <a:xfrm>
            <a:off x="2477995" y="961965"/>
            <a:ext cx="6997769" cy="53309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n-US"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Sustainability Databook of JSC Bank CenterCredit</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C1B0568A-6A1B-6D1A-82AE-F4C98D2B4E9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5660E60E-AC4C-47EF-A5CE-73E13F252B3E}"/>
            </a:ext>
          </a:extLst>
        </xdr:cNvPr>
        <xdr:cNvGrpSpPr/>
      </xdr:nvGrpSpPr>
      <xdr:grpSpPr>
        <a:xfrm>
          <a:off x="1764733" y="165100"/>
          <a:ext cx="7230596" cy="748257"/>
          <a:chOff x="1905000" y="736600"/>
          <a:chExt cx="7561363" cy="761864"/>
        </a:xfrm>
      </xdr:grpSpPr>
      <xdr:sp macro="" textlink="">
        <xdr:nvSpPr>
          <xdr:cNvPr id="3" name="Google Shape;2966;p283">
            <a:extLst>
              <a:ext uri="{FF2B5EF4-FFF2-40B4-BE49-F238E27FC236}">
                <a16:creationId xmlns:a16="http://schemas.microsoft.com/office/drawing/2014/main" id="{19202DFF-D1BA-1E07-B398-2C92B70E8C67}"/>
              </a:ext>
            </a:extLst>
          </xdr:cNvPr>
          <xdr:cNvSpPr txBox="1"/>
        </xdr:nvSpPr>
        <xdr:spPr>
          <a:xfrm>
            <a:off x="2477995" y="961965"/>
            <a:ext cx="6988368" cy="523740"/>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n-US"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Sustainability Databook of JSC Bank CenterCredit</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11BA4749-D848-D65C-E62D-D8A61B310B1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1111250</xdr:colOff>
      <xdr:row>0</xdr:row>
      <xdr:rowOff>0</xdr:rowOff>
    </xdr:from>
    <xdr:to>
      <xdr:col>6</xdr:col>
      <xdr:colOff>1568450</xdr:colOff>
      <xdr:row>0</xdr:row>
      <xdr:rowOff>34925</xdr:rowOff>
    </xdr:to>
    <xdr:sp macro="" textlink="">
      <xdr:nvSpPr>
        <xdr:cNvPr id="6" name="Rectangle 10">
          <a:extLst>
            <a:ext uri="{FF2B5EF4-FFF2-40B4-BE49-F238E27FC236}">
              <a16:creationId xmlns:a16="http://schemas.microsoft.com/office/drawing/2014/main" id="{41AB0B61-65BB-4BAE-9AC0-29DAF7735B94}"/>
            </a:ext>
          </a:extLst>
        </xdr:cNvPr>
        <xdr:cNvSpPr/>
      </xdr:nvSpPr>
      <xdr:spPr>
        <a:xfrm>
          <a:off x="10750550" y="377825"/>
          <a:ext cx="0" cy="228600"/>
        </a:xfrm>
        <a:prstGeom prst="rect">
          <a:avLst/>
        </a:prstGeom>
        <a:solidFill>
          <a:srgbClr val="3449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EAFAA953-BAD2-4106-90EF-D57B31E97951}"/>
            </a:ext>
          </a:extLst>
        </xdr:cNvPr>
        <xdr:cNvGrpSpPr/>
      </xdr:nvGrpSpPr>
      <xdr:grpSpPr>
        <a:xfrm>
          <a:off x="1768061" y="165100"/>
          <a:ext cx="7554875" cy="745299"/>
          <a:chOff x="1905000" y="736600"/>
          <a:chExt cx="7561363" cy="761864"/>
        </a:xfrm>
      </xdr:grpSpPr>
      <xdr:sp macro="" textlink="">
        <xdr:nvSpPr>
          <xdr:cNvPr id="3" name="Google Shape;2966;p283">
            <a:extLst>
              <a:ext uri="{FF2B5EF4-FFF2-40B4-BE49-F238E27FC236}">
                <a16:creationId xmlns:a16="http://schemas.microsoft.com/office/drawing/2014/main" id="{06D65C13-DD2D-2F49-F631-33FDFEDFD5CE}"/>
              </a:ext>
            </a:extLst>
          </xdr:cNvPr>
          <xdr:cNvSpPr txBox="1"/>
        </xdr:nvSpPr>
        <xdr:spPr>
          <a:xfrm>
            <a:off x="2477995" y="961965"/>
            <a:ext cx="6988368" cy="52240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n-US"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Sustainability Databook of JSC Bank CenterCredit</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943511ED-CE91-206C-103A-B26C1B2610B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29850-0A8B-4140-97A7-AD5EF2A0C7CA}">
  <sheetPr>
    <tabColor theme="9" tint="0.39997558519241921"/>
  </sheetPr>
  <dimension ref="A9:AR9"/>
  <sheetViews>
    <sheetView showGridLines="0" zoomScaleNormal="100" workbookViewId="0">
      <selection activeCell="X8" sqref="X8"/>
    </sheetView>
  </sheetViews>
  <sheetFormatPr defaultColWidth="8.7109375" defaultRowHeight="15"/>
  <cols>
    <col min="1" max="44" width="8.7109375" style="1"/>
    <col min="45" max="16384" width="8.7109375" style="2"/>
  </cols>
  <sheetData>
    <row r="9" spans="14:14">
      <c r="N9" s="1" t="s">
        <v>0</v>
      </c>
    </row>
  </sheetData>
  <sheetProtection algorithmName="SHA-512" hashValue="xTU5amzpTf7D4lbF8FbOdAOL+IHz7zf1JKLFHv9lZIzJSDEGprelbC1si0rSb/mXDM7EOGbgxt2676/WRjBW+g==" saltValue="fRtVfq+PgX8AkuomOUrTpA==" spinCount="100000" sheet="1" objects="1" scenarios="1" selectLockedCells="1" selectUnlockedCell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22AFB-F7F2-49C3-8F25-CEADA7F3F5CF}">
  <sheetPr>
    <tabColor rgb="FF92D050"/>
  </sheetPr>
  <dimension ref="B1:N118"/>
  <sheetViews>
    <sheetView showGridLines="0" zoomScale="110" zoomScaleNormal="110" workbookViewId="0">
      <selection activeCell="C7" sqref="C7"/>
    </sheetView>
  </sheetViews>
  <sheetFormatPr defaultColWidth="8.7109375" defaultRowHeight="15"/>
  <cols>
    <col min="1" max="1" width="8.7109375" style="3"/>
    <col min="2" max="2" width="3.7109375" style="3" customWidth="1"/>
    <col min="3" max="3" width="75.7109375" style="18" customWidth="1"/>
    <col min="4" max="4" width="22" style="8" customWidth="1"/>
    <col min="5" max="8" width="25.7109375" style="6" customWidth="1"/>
    <col min="9" max="9" width="25.7109375" style="3" customWidth="1"/>
    <col min="10" max="10" width="23.28515625" style="3" customWidth="1"/>
    <col min="11" max="12" width="16" style="3" customWidth="1"/>
    <col min="13" max="16384" width="8.7109375" style="3"/>
  </cols>
  <sheetData>
    <row r="1" spans="2:10">
      <c r="C1" s="9"/>
      <c r="D1" s="5"/>
      <c r="E1" s="4"/>
      <c r="F1" s="4"/>
    </row>
    <row r="2" spans="2:10">
      <c r="C2" s="9"/>
      <c r="D2" s="5"/>
      <c r="E2" s="4"/>
      <c r="F2" s="4"/>
    </row>
    <row r="3" spans="2:10">
      <c r="C3" s="9"/>
      <c r="D3" s="5"/>
      <c r="E3" s="4"/>
      <c r="F3" s="4"/>
    </row>
    <row r="4" spans="2:10">
      <c r="C4" s="9"/>
      <c r="D4" s="5"/>
      <c r="E4" s="4"/>
      <c r="F4" s="4"/>
    </row>
    <row r="5" spans="2:10">
      <c r="C5" s="9"/>
      <c r="D5" s="5"/>
      <c r="E5" s="4"/>
      <c r="F5" s="4"/>
    </row>
    <row r="6" spans="2:10">
      <c r="C6" s="3"/>
      <c r="D6" s="10"/>
      <c r="E6" s="7"/>
      <c r="F6" s="7"/>
    </row>
    <row r="7" spans="2:10" ht="18.75">
      <c r="C7" s="11" t="s">
        <v>443</v>
      </c>
      <c r="G7"/>
    </row>
    <row r="8" spans="2:10">
      <c r="C8" s="12"/>
      <c r="D8" s="13"/>
      <c r="E8" s="14"/>
      <c r="F8" s="14"/>
    </row>
    <row r="9" spans="2:10">
      <c r="C9" s="668" t="s">
        <v>450</v>
      </c>
      <c r="D9" s="668"/>
      <c r="E9" s="668"/>
      <c r="F9" s="668"/>
      <c r="G9" s="23"/>
      <c r="H9" s="23"/>
      <c r="I9" s="2"/>
    </row>
    <row r="10" spans="2:10">
      <c r="C10" s="255"/>
      <c r="D10" s="25" t="s">
        <v>122</v>
      </c>
      <c r="E10" s="26">
        <v>2022</v>
      </c>
      <c r="F10" s="26">
        <v>2023</v>
      </c>
      <c r="G10" s="26" t="s">
        <v>589</v>
      </c>
      <c r="H10" s="26" t="s">
        <v>590</v>
      </c>
      <c r="I10" s="2"/>
    </row>
    <row r="11" spans="2:10">
      <c r="C11" s="345" t="s">
        <v>446</v>
      </c>
      <c r="D11" s="399" t="s">
        <v>444</v>
      </c>
      <c r="E11" s="412">
        <v>562</v>
      </c>
      <c r="F11" s="413">
        <v>323.60000000000002</v>
      </c>
      <c r="G11" s="640">
        <v>365</v>
      </c>
      <c r="H11" s="640">
        <v>365</v>
      </c>
      <c r="I11" s="2"/>
    </row>
    <row r="12" spans="2:10">
      <c r="C12" s="351" t="s">
        <v>528</v>
      </c>
      <c r="D12" s="399" t="s">
        <v>444</v>
      </c>
      <c r="E12" s="414">
        <v>6537</v>
      </c>
      <c r="F12" s="414">
        <v>8358</v>
      </c>
      <c r="G12" s="641">
        <v>6933</v>
      </c>
      <c r="H12" s="641">
        <v>6223</v>
      </c>
      <c r="I12" s="2"/>
    </row>
    <row r="13" spans="2:10">
      <c r="C13" s="677" t="s">
        <v>447</v>
      </c>
      <c r="D13" s="678"/>
      <c r="E13" s="678"/>
      <c r="F13" s="678"/>
      <c r="G13" s="678"/>
      <c r="H13" s="678"/>
      <c r="I13" s="2"/>
    </row>
    <row r="14" spans="2:10">
      <c r="B14" s="6"/>
      <c r="C14" s="416" t="s">
        <v>448</v>
      </c>
      <c r="D14" s="399" t="s">
        <v>444</v>
      </c>
      <c r="E14" s="417">
        <v>6730</v>
      </c>
      <c r="F14" s="418">
        <v>7444</v>
      </c>
      <c r="G14" s="642">
        <v>8338</v>
      </c>
      <c r="H14" s="642">
        <v>8338</v>
      </c>
      <c r="I14" s="2"/>
    </row>
    <row r="15" spans="2:10">
      <c r="B15" s="6"/>
      <c r="C15" s="416" t="s">
        <v>449</v>
      </c>
      <c r="D15" s="419" t="s">
        <v>445</v>
      </c>
      <c r="E15" s="58" t="s">
        <v>111</v>
      </c>
      <c r="F15" s="420" t="s">
        <v>112</v>
      </c>
      <c r="G15" s="640">
        <v>4.0999999999999996</v>
      </c>
      <c r="H15" s="640">
        <v>4.0999999999999996</v>
      </c>
      <c r="I15" s="2"/>
    </row>
    <row r="16" spans="2:10" s="33" customFormat="1" ht="25.5" customHeight="1">
      <c r="B16" s="79"/>
      <c r="C16" s="673" t="s">
        <v>451</v>
      </c>
      <c r="D16" s="673"/>
      <c r="E16" s="673"/>
      <c r="F16" s="673"/>
      <c r="G16" s="673"/>
      <c r="H16" s="342"/>
      <c r="I16" s="342"/>
      <c r="J16" s="342"/>
    </row>
    <row r="17" spans="2:9" ht="27" customHeight="1">
      <c r="B17" s="6"/>
      <c r="C17" s="673" t="s">
        <v>452</v>
      </c>
      <c r="D17" s="673"/>
      <c r="E17" s="673"/>
      <c r="F17" s="673"/>
      <c r="G17" s="673"/>
      <c r="H17" s="2"/>
      <c r="I17" s="2"/>
    </row>
    <row r="18" spans="2:9" ht="15.75" customHeight="1">
      <c r="B18" s="6"/>
      <c r="C18" s="341"/>
      <c r="D18" s="341"/>
      <c r="E18" s="341"/>
      <c r="F18" s="341"/>
      <c r="G18" s="2"/>
      <c r="H18" s="2"/>
      <c r="I18" s="2"/>
    </row>
    <row r="19" spans="2:9" ht="15.75" customHeight="1">
      <c r="B19" s="6"/>
      <c r="C19" s="341"/>
      <c r="D19" s="341"/>
      <c r="E19" s="341"/>
      <c r="F19" s="341"/>
      <c r="G19" s="2"/>
      <c r="H19" s="524"/>
      <c r="I19" s="2"/>
    </row>
    <row r="20" spans="2:9">
      <c r="B20" s="6"/>
      <c r="C20" s="676" t="s">
        <v>453</v>
      </c>
      <c r="D20" s="676"/>
      <c r="E20" s="676"/>
      <c r="F20" s="2"/>
      <c r="G20" s="2"/>
      <c r="H20"/>
      <c r="I20" s="2"/>
    </row>
    <row r="21" spans="2:9">
      <c r="B21" s="6"/>
      <c r="C21" s="255"/>
      <c r="D21" s="25" t="s">
        <v>122</v>
      </c>
      <c r="E21" s="26">
        <v>2024</v>
      </c>
      <c r="F21" s="3"/>
      <c r="G21" s="3"/>
      <c r="H21" s="524"/>
    </row>
    <row r="22" spans="2:9" ht="18" customHeight="1">
      <c r="B22" s="6"/>
      <c r="C22" s="578" t="s">
        <v>454</v>
      </c>
      <c r="D22" s="53" t="s">
        <v>444</v>
      </c>
      <c r="E22" s="574" t="s">
        <v>553</v>
      </c>
      <c r="F22" s="3"/>
      <c r="G22" s="3"/>
      <c r="H22"/>
    </row>
    <row r="23" spans="2:9" ht="18" customHeight="1">
      <c r="B23" s="6"/>
      <c r="C23" s="579" t="s">
        <v>455</v>
      </c>
      <c r="D23" s="53" t="s">
        <v>444</v>
      </c>
      <c r="E23" s="580" t="s">
        <v>554</v>
      </c>
      <c r="F23" s="3"/>
      <c r="G23" s="3"/>
      <c r="H23" s="524"/>
    </row>
    <row r="24" spans="2:9" ht="18" customHeight="1">
      <c r="B24" s="6"/>
      <c r="C24" s="579" t="s">
        <v>456</v>
      </c>
      <c r="D24" s="575" t="s">
        <v>445</v>
      </c>
      <c r="E24" s="576" t="s">
        <v>555</v>
      </c>
      <c r="F24" s="456"/>
      <c r="G24" s="457"/>
      <c r="H24" s="3"/>
    </row>
    <row r="25" spans="2:9">
      <c r="B25" s="6"/>
      <c r="C25" s="616" t="s">
        <v>529</v>
      </c>
      <c r="D25" s="571"/>
      <c r="E25" s="572"/>
      <c r="F25" s="456"/>
      <c r="G25" s="457"/>
      <c r="H25" s="3"/>
    </row>
    <row r="26" spans="2:9">
      <c r="B26" s="6"/>
      <c r="C26" s="577"/>
      <c r="D26" s="571"/>
      <c r="E26" s="572"/>
      <c r="F26" s="456"/>
      <c r="G26" s="457"/>
      <c r="H26" s="3"/>
    </row>
    <row r="27" spans="2:9">
      <c r="B27" s="6"/>
      <c r="C27" s="421"/>
      <c r="D27" s="35"/>
      <c r="E27" s="2"/>
      <c r="F27" s="364"/>
      <c r="G27" s="2"/>
      <c r="H27" s="2"/>
      <c r="I27" s="2"/>
    </row>
    <row r="28" spans="2:9">
      <c r="B28" s="6"/>
      <c r="C28" s="668" t="s">
        <v>457</v>
      </c>
      <c r="D28" s="668"/>
      <c r="E28" s="668"/>
      <c r="F28" s="668"/>
      <c r="G28" s="23"/>
      <c r="H28" s="2"/>
      <c r="I28" s="2"/>
    </row>
    <row r="29" spans="2:9">
      <c r="B29" s="6"/>
      <c r="C29" s="255"/>
      <c r="D29" s="25" t="s">
        <v>122</v>
      </c>
      <c r="E29" s="26">
        <v>2022</v>
      </c>
      <c r="F29" s="26">
        <v>2023</v>
      </c>
      <c r="G29" s="26" t="s">
        <v>118</v>
      </c>
      <c r="H29" s="2"/>
      <c r="I29" s="2"/>
    </row>
    <row r="30" spans="2:9" s="6" customFormat="1">
      <c r="B30" s="3"/>
      <c r="C30" s="350" t="s">
        <v>468</v>
      </c>
      <c r="D30" s="399" t="s">
        <v>444</v>
      </c>
      <c r="E30" s="422">
        <v>6729.5033726328202</v>
      </c>
      <c r="F30" s="423">
        <v>7444.1788763756194</v>
      </c>
      <c r="G30" s="423">
        <v>8338</v>
      </c>
      <c r="H30" s="2"/>
      <c r="I30" s="2"/>
    </row>
    <row r="31" spans="2:9" s="6" customFormat="1">
      <c r="B31" s="3"/>
      <c r="C31" s="351" t="s">
        <v>458</v>
      </c>
      <c r="D31" s="399" t="s">
        <v>444</v>
      </c>
      <c r="E31" s="414">
        <v>479.7</v>
      </c>
      <c r="F31" s="415">
        <v>74.540000000000006</v>
      </c>
      <c r="G31" s="415">
        <v>34</v>
      </c>
      <c r="H31" s="2"/>
      <c r="I31" s="2"/>
    </row>
    <row r="32" spans="2:9" s="6" customFormat="1">
      <c r="C32" s="351" t="s">
        <v>459</v>
      </c>
      <c r="D32" s="399" t="s">
        <v>444</v>
      </c>
      <c r="E32" s="414">
        <v>13.5</v>
      </c>
      <c r="F32" s="415">
        <v>72.28</v>
      </c>
      <c r="G32" s="415">
        <v>75</v>
      </c>
      <c r="H32" s="2"/>
      <c r="I32" s="2"/>
    </row>
    <row r="33" spans="3:9" s="6" customFormat="1">
      <c r="C33" s="351" t="s">
        <v>460</v>
      </c>
      <c r="D33" s="399" t="s">
        <v>444</v>
      </c>
      <c r="E33" s="414">
        <v>558.9</v>
      </c>
      <c r="F33" s="415">
        <v>897.15</v>
      </c>
      <c r="G33" s="415">
        <v>835</v>
      </c>
      <c r="H33" s="2"/>
      <c r="I33" s="2"/>
    </row>
    <row r="34" spans="3:9" s="6" customFormat="1">
      <c r="C34" s="351" t="s">
        <v>461</v>
      </c>
      <c r="D34" s="399" t="s">
        <v>444</v>
      </c>
      <c r="E34" s="414">
        <v>62.3</v>
      </c>
      <c r="F34" s="415">
        <v>232.09</v>
      </c>
      <c r="G34" s="415">
        <v>251</v>
      </c>
      <c r="H34" s="2"/>
      <c r="I34" s="2"/>
    </row>
    <row r="35" spans="3:9" s="6" customFormat="1">
      <c r="C35" s="351" t="s">
        <v>462</v>
      </c>
      <c r="D35" s="399" t="s">
        <v>444</v>
      </c>
      <c r="E35" s="414">
        <v>0.3</v>
      </c>
      <c r="F35" s="415">
        <v>0.3</v>
      </c>
      <c r="G35" s="415">
        <v>0.33</v>
      </c>
      <c r="H35" s="2"/>
      <c r="I35" s="2"/>
    </row>
    <row r="36" spans="3:9" s="6" customFormat="1">
      <c r="C36" s="351" t="s">
        <v>463</v>
      </c>
      <c r="D36" s="399" t="s">
        <v>444</v>
      </c>
      <c r="E36" s="414">
        <v>371.9</v>
      </c>
      <c r="F36" s="415">
        <v>530.74</v>
      </c>
      <c r="G36" s="415">
        <v>514</v>
      </c>
      <c r="H36" s="2"/>
      <c r="I36" s="2"/>
    </row>
    <row r="37" spans="3:9" s="6" customFormat="1">
      <c r="C37" s="351" t="s">
        <v>464</v>
      </c>
      <c r="D37" s="399" t="s">
        <v>444</v>
      </c>
      <c r="E37" s="414">
        <v>1056.8</v>
      </c>
      <c r="F37" s="424">
        <v>1225</v>
      </c>
      <c r="G37" s="415">
        <v>2097</v>
      </c>
      <c r="H37" s="2"/>
      <c r="I37" s="2"/>
    </row>
    <row r="38" spans="3:9" s="6" customFormat="1">
      <c r="C38" s="351" t="s">
        <v>465</v>
      </c>
      <c r="D38" s="399" t="s">
        <v>444</v>
      </c>
      <c r="E38" s="414">
        <v>28.7</v>
      </c>
      <c r="F38" s="415">
        <v>22.65</v>
      </c>
      <c r="G38" s="415">
        <v>143</v>
      </c>
      <c r="H38" s="2"/>
      <c r="I38" s="2"/>
    </row>
    <row r="39" spans="3:9" s="6" customFormat="1">
      <c r="C39" s="351" t="s">
        <v>466</v>
      </c>
      <c r="D39" s="399" t="s">
        <v>444</v>
      </c>
      <c r="E39" s="414">
        <v>4157.2</v>
      </c>
      <c r="F39" s="415">
        <v>4388</v>
      </c>
      <c r="G39" s="415">
        <v>4389</v>
      </c>
      <c r="H39" s="2"/>
      <c r="I39" s="2"/>
    </row>
    <row r="40" spans="3:9" s="6" customFormat="1">
      <c r="C40" s="609" t="s">
        <v>467</v>
      </c>
      <c r="D40" s="425"/>
      <c r="E40" s="404"/>
      <c r="F40" s="404"/>
      <c r="G40" s="404"/>
      <c r="H40" s="2"/>
      <c r="I40" s="2"/>
    </row>
    <row r="41" spans="3:9" s="6" customFormat="1">
      <c r="C41" s="403"/>
      <c r="D41" s="425"/>
      <c r="E41" s="404"/>
      <c r="F41" s="404"/>
      <c r="G41" s="2"/>
      <c r="H41" s="2"/>
      <c r="I41" s="2"/>
    </row>
    <row r="42" spans="3:9" s="6" customFormat="1">
      <c r="C42" s="403"/>
      <c r="D42" s="425"/>
      <c r="E42" s="404"/>
      <c r="F42" s="404"/>
      <c r="G42" s="2"/>
      <c r="H42" s="2"/>
      <c r="I42" s="2"/>
    </row>
    <row r="43" spans="3:9">
      <c r="C43" s="668" t="s">
        <v>469</v>
      </c>
      <c r="D43" s="668"/>
      <c r="E43" s="668"/>
      <c r="F43" s="668"/>
      <c r="G43" s="23"/>
      <c r="H43" s="2"/>
      <c r="I43" s="2"/>
    </row>
    <row r="44" spans="3:9">
      <c r="C44" s="255"/>
      <c r="D44" s="25" t="s">
        <v>122</v>
      </c>
      <c r="E44" s="26">
        <v>2022</v>
      </c>
      <c r="F44" s="26">
        <v>2023</v>
      </c>
      <c r="G44" s="26" t="s">
        <v>118</v>
      </c>
      <c r="H44" s="2"/>
      <c r="I44" s="2"/>
    </row>
    <row r="45" spans="3:9" s="584" customFormat="1" ht="24.75" customHeight="1">
      <c r="C45" s="573" t="s">
        <v>471</v>
      </c>
      <c r="D45" s="581" t="s">
        <v>470</v>
      </c>
      <c r="E45" s="426" t="s">
        <v>113</v>
      </c>
      <c r="F45" s="427" t="s">
        <v>114</v>
      </c>
      <c r="G45" s="54">
        <v>0.86</v>
      </c>
      <c r="H45" s="582"/>
      <c r="I45" s="583"/>
    </row>
    <row r="46" spans="3:9">
      <c r="C46" s="609" t="s">
        <v>472</v>
      </c>
      <c r="D46" s="425"/>
      <c r="E46" s="404"/>
      <c r="F46" s="404"/>
      <c r="G46" s="404"/>
      <c r="H46" s="2"/>
      <c r="I46" s="428"/>
    </row>
    <row r="47" spans="3:9" s="6" customFormat="1">
      <c r="C47" s="403"/>
      <c r="D47" s="425"/>
      <c r="E47" s="404"/>
      <c r="F47" s="404"/>
      <c r="G47" s="2"/>
      <c r="H47" s="2"/>
      <c r="I47" s="2"/>
    </row>
    <row r="48" spans="3:9" s="6" customFormat="1">
      <c r="C48" s="403"/>
      <c r="D48" s="425"/>
      <c r="E48" s="404"/>
      <c r="F48" s="404"/>
      <c r="G48" s="2"/>
      <c r="H48" s="2"/>
      <c r="I48" s="2"/>
    </row>
    <row r="49" spans="2:14" s="6" customFormat="1" ht="18" customHeight="1">
      <c r="B49" s="3"/>
      <c r="C49" s="676" t="s">
        <v>473</v>
      </c>
      <c r="D49" s="676"/>
      <c r="E49" s="676"/>
      <c r="F49" s="676"/>
      <c r="G49" s="676"/>
      <c r="H49" s="676"/>
      <c r="I49" s="676"/>
      <c r="J49" s="676"/>
      <c r="K49" s="676"/>
      <c r="L49" s="676"/>
    </row>
    <row r="50" spans="2:14" s="6" customFormat="1" ht="15" customHeight="1">
      <c r="B50" s="3"/>
      <c r="C50" s="255"/>
      <c r="D50" s="674" t="s">
        <v>474</v>
      </c>
      <c r="E50" s="674"/>
      <c r="F50" s="674"/>
      <c r="G50" s="644" t="s">
        <v>475</v>
      </c>
      <c r="H50" s="644"/>
      <c r="I50" s="644"/>
      <c r="J50" s="644" t="s">
        <v>476</v>
      </c>
      <c r="K50" s="644"/>
      <c r="L50" s="644"/>
    </row>
    <row r="51" spans="2:14" s="6" customFormat="1">
      <c r="B51" s="3"/>
      <c r="C51" s="255"/>
      <c r="D51" s="25" t="s">
        <v>122</v>
      </c>
      <c r="E51" s="429" t="s">
        <v>9</v>
      </c>
      <c r="F51" s="26" t="s">
        <v>118</v>
      </c>
      <c r="G51" s="25" t="s">
        <v>122</v>
      </c>
      <c r="H51" s="26" t="s">
        <v>9</v>
      </c>
      <c r="I51" s="26" t="s">
        <v>118</v>
      </c>
      <c r="J51" s="25" t="s">
        <v>122</v>
      </c>
      <c r="K51" s="26" t="s">
        <v>9</v>
      </c>
      <c r="L51" s="26" t="s">
        <v>118</v>
      </c>
      <c r="N51" s="524"/>
    </row>
    <row r="52" spans="2:14" s="6" customFormat="1" ht="30">
      <c r="B52" s="3"/>
      <c r="C52" s="350" t="s">
        <v>478</v>
      </c>
      <c r="D52" s="419" t="s">
        <v>445</v>
      </c>
      <c r="E52" s="445">
        <v>5.8023066569843333</v>
      </c>
      <c r="F52" s="445">
        <v>4.0999999999999996</v>
      </c>
      <c r="G52" s="431" t="s">
        <v>194</v>
      </c>
      <c r="H52" s="445">
        <v>813.26516852518841</v>
      </c>
      <c r="I52" s="445">
        <f>1255035282/1000000</f>
        <v>1255.0352820000001</v>
      </c>
      <c r="J52" s="431" t="s">
        <v>477</v>
      </c>
      <c r="K52" s="445">
        <f t="shared" ref="K52:L54" si="0">E52/H52*1000</f>
        <v>7.1345815381550111</v>
      </c>
      <c r="L52" s="445">
        <f t="shared" si="0"/>
        <v>3.2668404297497666</v>
      </c>
      <c r="N52"/>
    </row>
    <row r="53" spans="2:14" s="6" customFormat="1">
      <c r="B53" s="3"/>
      <c r="C53" s="351" t="s">
        <v>479</v>
      </c>
      <c r="D53" s="419" t="s">
        <v>445</v>
      </c>
      <c r="E53" s="430">
        <v>3.5</v>
      </c>
      <c r="F53" s="445">
        <v>3.2</v>
      </c>
      <c r="G53" s="431" t="s">
        <v>194</v>
      </c>
      <c r="H53" s="430">
        <v>80.8</v>
      </c>
      <c r="I53" s="445">
        <f>102580813.35/1000000</f>
        <v>102.58081335</v>
      </c>
      <c r="J53" s="431" t="s">
        <v>477</v>
      </c>
      <c r="K53" s="445">
        <f t="shared" si="0"/>
        <v>43.316831683168317</v>
      </c>
      <c r="L53" s="445">
        <f t="shared" si="0"/>
        <v>31.194917407037696</v>
      </c>
      <c r="N53" s="524"/>
    </row>
    <row r="54" spans="2:14" s="6" customFormat="1">
      <c r="B54" s="3"/>
      <c r="C54" s="351" t="s">
        <v>480</v>
      </c>
      <c r="D54" s="419" t="s">
        <v>445</v>
      </c>
      <c r="E54" s="430">
        <v>0.3</v>
      </c>
      <c r="F54" s="445">
        <v>0.1</v>
      </c>
      <c r="G54" s="431" t="s">
        <v>194</v>
      </c>
      <c r="H54" s="430">
        <v>18.5</v>
      </c>
      <c r="I54" s="445">
        <f>15825392.03/1000000</f>
        <v>15.82539203</v>
      </c>
      <c r="J54" s="431" t="s">
        <v>477</v>
      </c>
      <c r="K54" s="445">
        <f t="shared" si="0"/>
        <v>16.216216216216218</v>
      </c>
      <c r="L54" s="445">
        <f t="shared" si="0"/>
        <v>6.3189587853767692</v>
      </c>
      <c r="N54"/>
    </row>
    <row r="55" spans="2:14" s="6" customFormat="1">
      <c r="B55" s="3"/>
      <c r="C55" s="351" t="s">
        <v>481</v>
      </c>
      <c r="D55" s="419" t="s">
        <v>445</v>
      </c>
      <c r="E55" s="430">
        <v>0.5</v>
      </c>
      <c r="F55" s="445">
        <v>0.2</v>
      </c>
      <c r="G55" s="431" t="s">
        <v>194</v>
      </c>
      <c r="H55" s="430">
        <v>38</v>
      </c>
      <c r="I55" s="445">
        <f>70834372.16/1000000</f>
        <v>70.834372160000001</v>
      </c>
      <c r="J55" s="431" t="s">
        <v>477</v>
      </c>
      <c r="K55" s="445">
        <f t="shared" ref="K55:K57" si="1">E55/H55*1000</f>
        <v>13.157894736842104</v>
      </c>
      <c r="L55" s="445">
        <f>F55/I55*1000</f>
        <v>2.8234880030875678</v>
      </c>
      <c r="N55" s="524"/>
    </row>
    <row r="56" spans="2:14" s="6" customFormat="1">
      <c r="B56" s="3"/>
      <c r="C56" s="351" t="s">
        <v>483</v>
      </c>
      <c r="D56" s="419" t="s">
        <v>445</v>
      </c>
      <c r="E56" s="430">
        <v>0.4</v>
      </c>
      <c r="F56" s="445">
        <v>0.2</v>
      </c>
      <c r="G56" s="431" t="s">
        <v>194</v>
      </c>
      <c r="H56" s="430">
        <v>44.8</v>
      </c>
      <c r="I56" s="445">
        <f>102473075.97/1000000</f>
        <v>102.47307597</v>
      </c>
      <c r="J56" s="431" t="s">
        <v>477</v>
      </c>
      <c r="K56" s="445">
        <f t="shared" si="1"/>
        <v>8.9285714285714306</v>
      </c>
      <c r="L56" s="445">
        <f>F56/I56*1000</f>
        <v>1.9517321804466179</v>
      </c>
      <c r="N56"/>
    </row>
    <row r="57" spans="2:14" s="6" customFormat="1">
      <c r="B57" s="3"/>
      <c r="C57" s="351" t="s">
        <v>482</v>
      </c>
      <c r="D57" s="419" t="s">
        <v>445</v>
      </c>
      <c r="E57" s="430">
        <v>1.1000000000000001</v>
      </c>
      <c r="F57" s="445">
        <v>0.4</v>
      </c>
      <c r="G57" s="431" t="s">
        <v>194</v>
      </c>
      <c r="H57" s="430">
        <v>631.1</v>
      </c>
      <c r="I57" s="445">
        <f>I52-I53-I54-I55-I56</f>
        <v>963.32162849000008</v>
      </c>
      <c r="J57" s="431" t="s">
        <v>477</v>
      </c>
      <c r="K57" s="445">
        <f t="shared" si="1"/>
        <v>1.7429884328949454</v>
      </c>
      <c r="L57" s="445">
        <f>F57/I57*1000</f>
        <v>0.41522995868679624</v>
      </c>
      <c r="N57" s="524"/>
    </row>
    <row r="58" spans="2:14" ht="44.25" customHeight="1">
      <c r="C58" s="675" t="s">
        <v>484</v>
      </c>
      <c r="D58" s="675"/>
      <c r="E58" s="675"/>
      <c r="F58" s="675"/>
      <c r="G58" s="675"/>
      <c r="H58" s="675"/>
      <c r="I58" s="675"/>
      <c r="J58" s="675"/>
      <c r="K58" s="675"/>
      <c r="L58" s="675"/>
      <c r="N58"/>
    </row>
    <row r="59" spans="2:14">
      <c r="C59" s="558" t="s">
        <v>530</v>
      </c>
      <c r="D59" s="342"/>
      <c r="E59" s="341"/>
      <c r="F59" s="341"/>
      <c r="G59" s="341"/>
      <c r="H59" s="341"/>
      <c r="I59" s="341"/>
      <c r="N59" s="524"/>
    </row>
    <row r="60" spans="2:14">
      <c r="C60" s="558"/>
      <c r="D60" s="342"/>
      <c r="E60" s="341"/>
      <c r="F60" s="341"/>
      <c r="G60" s="341"/>
      <c r="H60" s="341"/>
      <c r="I60" s="341"/>
      <c r="N60" s="524"/>
    </row>
    <row r="61" spans="2:14">
      <c r="N61"/>
    </row>
    <row r="62" spans="2:14">
      <c r="C62" s="21" t="s">
        <v>485</v>
      </c>
      <c r="D62" s="87"/>
      <c r="E62" s="88"/>
      <c r="F62" s="88"/>
      <c r="G62" s="23"/>
      <c r="H62" s="2"/>
      <c r="I62" s="2"/>
      <c r="N62" s="524"/>
    </row>
    <row r="63" spans="2:14">
      <c r="C63" s="89"/>
      <c r="D63" s="25" t="s">
        <v>122</v>
      </c>
      <c r="E63" s="26" t="s">
        <v>8</v>
      </c>
      <c r="F63" s="26" t="s">
        <v>9</v>
      </c>
      <c r="G63" s="26" t="s">
        <v>118</v>
      </c>
      <c r="H63" s="2"/>
      <c r="I63" s="2"/>
      <c r="N63"/>
    </row>
    <row r="64" spans="2:14">
      <c r="C64" s="446" t="s">
        <v>486</v>
      </c>
      <c r="D64" s="314"/>
      <c r="E64" s="447"/>
      <c r="F64" s="447"/>
      <c r="G64" s="54"/>
      <c r="H64" s="524"/>
      <c r="I64" s="2"/>
      <c r="N64"/>
    </row>
    <row r="65" spans="3:14">
      <c r="C65" s="448" t="s">
        <v>487</v>
      </c>
      <c r="D65" s="431" t="s">
        <v>194</v>
      </c>
      <c r="E65" s="449" t="s">
        <v>526</v>
      </c>
      <c r="F65" s="450">
        <v>79.710873970289995</v>
      </c>
      <c r="G65" s="453">
        <f>91249331.8563301/1000000</f>
        <v>91.249331856330102</v>
      </c>
      <c r="H65"/>
      <c r="I65" s="2"/>
      <c r="N65"/>
    </row>
    <row r="66" spans="3:14">
      <c r="C66" s="448" t="s">
        <v>488</v>
      </c>
      <c r="D66" s="431" t="s">
        <v>194</v>
      </c>
      <c r="E66" s="449" t="s">
        <v>526</v>
      </c>
      <c r="F66" s="450">
        <v>629.65039342864998</v>
      </c>
      <c r="G66" s="453">
        <v>700</v>
      </c>
      <c r="H66" s="524"/>
      <c r="I66" s="2"/>
    </row>
    <row r="67" spans="3:14">
      <c r="C67" s="448" t="s">
        <v>489</v>
      </c>
      <c r="D67" s="314" t="s">
        <v>1</v>
      </c>
      <c r="E67" s="449" t="s">
        <v>526</v>
      </c>
      <c r="F67" s="450">
        <v>12.65954485253928</v>
      </c>
      <c r="G67" s="453">
        <f>G65/G66*100</f>
        <v>13.035618836618587</v>
      </c>
      <c r="H67"/>
      <c r="I67" s="2"/>
    </row>
    <row r="68" spans="3:14">
      <c r="C68" s="448"/>
      <c r="D68" s="314"/>
      <c r="E68" s="447"/>
      <c r="F68" s="451"/>
      <c r="G68" s="453"/>
      <c r="H68" s="524"/>
      <c r="I68" s="2"/>
    </row>
    <row r="69" spans="3:14">
      <c r="C69" s="446" t="s">
        <v>490</v>
      </c>
      <c r="D69" s="314"/>
      <c r="E69" s="447"/>
      <c r="F69" s="451"/>
      <c r="G69" s="453"/>
      <c r="H69"/>
      <c r="I69" s="2"/>
    </row>
    <row r="70" spans="3:14">
      <c r="C70" s="448" t="s">
        <v>491</v>
      </c>
      <c r="D70" s="431" t="s">
        <v>194</v>
      </c>
      <c r="E70" s="449" t="s">
        <v>526</v>
      </c>
      <c r="F70" s="449" t="s">
        <v>526</v>
      </c>
      <c r="G70" s="453">
        <f>3580784.92139/1000000</f>
        <v>3.5807849213899998</v>
      </c>
      <c r="H70" s="524"/>
      <c r="I70" s="2"/>
    </row>
    <row r="71" spans="3:14">
      <c r="C71" s="448" t="s">
        <v>492</v>
      </c>
      <c r="D71" s="431" t="s">
        <v>194</v>
      </c>
      <c r="E71" s="449" t="s">
        <v>526</v>
      </c>
      <c r="F71" s="449" t="s">
        <v>526</v>
      </c>
      <c r="G71" s="453">
        <v>2352</v>
      </c>
      <c r="H71"/>
      <c r="I71" s="2"/>
    </row>
    <row r="72" spans="3:14">
      <c r="C72" s="448" t="s">
        <v>489</v>
      </c>
      <c r="D72" s="314" t="s">
        <v>1</v>
      </c>
      <c r="E72" s="449" t="s">
        <v>526</v>
      </c>
      <c r="F72" s="449" t="s">
        <v>526</v>
      </c>
      <c r="G72" s="460">
        <f>G70/G71*100</f>
        <v>0.15224425686181972</v>
      </c>
      <c r="H72"/>
      <c r="I72" s="2"/>
    </row>
    <row r="73" spans="3:14">
      <c r="C73" s="448"/>
      <c r="D73" s="314"/>
      <c r="E73" s="447"/>
      <c r="F73" s="451"/>
      <c r="G73" s="453"/>
      <c r="H73" s="524"/>
      <c r="I73" s="2"/>
    </row>
    <row r="74" spans="3:14">
      <c r="C74" s="446" t="s">
        <v>493</v>
      </c>
      <c r="D74" s="314"/>
      <c r="E74" s="447"/>
      <c r="F74" s="451"/>
      <c r="G74" s="453"/>
      <c r="H74"/>
      <c r="I74" s="2"/>
    </row>
    <row r="75" spans="3:14">
      <c r="C75" s="448" t="s">
        <v>494</v>
      </c>
      <c r="D75" s="431" t="s">
        <v>194</v>
      </c>
      <c r="E75" s="449" t="s">
        <v>526</v>
      </c>
      <c r="F75" s="450">
        <v>15.37704897197</v>
      </c>
      <c r="G75" s="453">
        <f>9106447.8924/1000000</f>
        <v>9.1064478924000003</v>
      </c>
      <c r="H75" s="524"/>
      <c r="I75" s="2"/>
    </row>
    <row r="76" spans="3:14">
      <c r="C76" s="448" t="s">
        <v>495</v>
      </c>
      <c r="D76" s="431" t="s">
        <v>194</v>
      </c>
      <c r="E76" s="449" t="s">
        <v>526</v>
      </c>
      <c r="F76" s="450">
        <v>344.93365786817998</v>
      </c>
      <c r="G76" s="453">
        <v>880</v>
      </c>
      <c r="H76"/>
      <c r="I76" s="2"/>
    </row>
    <row r="77" spans="3:14">
      <c r="C77" s="448" t="s">
        <v>489</v>
      </c>
      <c r="D77" s="314" t="s">
        <v>1</v>
      </c>
      <c r="E77" s="449" t="s">
        <v>526</v>
      </c>
      <c r="F77" s="450">
        <v>4.4579728945577415</v>
      </c>
      <c r="G77" s="559">
        <f>G75/G76*100</f>
        <v>1.0348236241363635</v>
      </c>
      <c r="H77" s="524"/>
      <c r="I77" s="2"/>
    </row>
    <row r="78" spans="3:14" ht="27.75" customHeight="1">
      <c r="C78" s="672" t="s">
        <v>496</v>
      </c>
      <c r="D78" s="672"/>
      <c r="E78" s="672"/>
      <c r="F78" s="672"/>
      <c r="G78" s="672"/>
      <c r="H78" s="560"/>
      <c r="I78" s="2"/>
    </row>
    <row r="79" spans="3:14" ht="15.75" customHeight="1">
      <c r="C79" s="673" t="s">
        <v>497</v>
      </c>
      <c r="D79" s="673"/>
      <c r="E79" s="673"/>
      <c r="F79" s="673"/>
      <c r="G79" s="673"/>
      <c r="H79" s="560"/>
      <c r="I79" s="2"/>
    </row>
    <row r="80" spans="3:14" ht="27.75" customHeight="1">
      <c r="C80" s="673" t="s">
        <v>498</v>
      </c>
      <c r="D80" s="673"/>
      <c r="E80" s="673"/>
      <c r="F80" s="673"/>
      <c r="G80" s="673"/>
      <c r="H80" s="560"/>
      <c r="I80" s="2"/>
    </row>
    <row r="81" spans="2:9">
      <c r="C81" s="496" t="s">
        <v>499</v>
      </c>
      <c r="D81" s="425"/>
      <c r="E81" s="404"/>
      <c r="F81" s="404"/>
      <c r="G81" s="2"/>
      <c r="H81" s="561"/>
      <c r="I81" s="2"/>
    </row>
    <row r="82" spans="2:9">
      <c r="C82" s="496"/>
      <c r="D82" s="425"/>
      <c r="E82" s="404"/>
      <c r="F82" s="404"/>
      <c r="G82" s="2"/>
      <c r="H82" s="561"/>
      <c r="I82" s="2"/>
    </row>
    <row r="83" spans="2:9">
      <c r="C83" s="341"/>
      <c r="D83" s="425"/>
      <c r="E83" s="404"/>
      <c r="F83" s="404"/>
      <c r="G83" s="2"/>
      <c r="H83" s="560"/>
      <c r="I83" s="2"/>
    </row>
    <row r="84" spans="2:9">
      <c r="B84" s="6"/>
      <c r="C84" s="21" t="s">
        <v>500</v>
      </c>
      <c r="D84" s="22"/>
      <c r="E84" s="23"/>
      <c r="F84" s="23"/>
      <c r="G84" s="23"/>
      <c r="H84" s="560"/>
    </row>
    <row r="85" spans="2:9">
      <c r="C85" s="80" t="s">
        <v>501</v>
      </c>
      <c r="D85" s="25" t="s">
        <v>122</v>
      </c>
      <c r="E85" s="80" t="s">
        <v>504</v>
      </c>
      <c r="F85" s="80" t="s">
        <v>118</v>
      </c>
      <c r="G85" s="80" t="s">
        <v>505</v>
      </c>
      <c r="H85" s="560"/>
    </row>
    <row r="86" spans="2:9">
      <c r="C86" s="345" t="s">
        <v>115</v>
      </c>
      <c r="D86" s="399" t="s">
        <v>502</v>
      </c>
      <c r="E86" s="432">
        <v>0.32</v>
      </c>
      <c r="F86" s="432">
        <f>G11/1000</f>
        <v>0.36499999999999999</v>
      </c>
      <c r="G86" s="432">
        <v>0.19</v>
      </c>
      <c r="H86" s="561"/>
      <c r="I86" s="524"/>
    </row>
    <row r="87" spans="2:9">
      <c r="C87" s="351" t="s">
        <v>116</v>
      </c>
      <c r="D87" s="399" t="s">
        <v>502</v>
      </c>
      <c r="E87" s="433">
        <v>8.36</v>
      </c>
      <c r="F87" s="433">
        <f>G12/1000</f>
        <v>6.9329999999999998</v>
      </c>
      <c r="G87" s="432">
        <v>4.8499999999999996</v>
      </c>
      <c r="H87" s="560"/>
      <c r="I87"/>
    </row>
    <row r="88" spans="2:9">
      <c r="C88" s="351" t="s">
        <v>117</v>
      </c>
      <c r="D88" s="399" t="s">
        <v>502</v>
      </c>
      <c r="E88" s="434">
        <v>7.4</v>
      </c>
      <c r="F88" s="434">
        <v>8.3000000000000007</v>
      </c>
      <c r="G88" s="434">
        <v>4.3</v>
      </c>
      <c r="H88" s="585"/>
      <c r="I88" s="586"/>
    </row>
    <row r="89" spans="2:9">
      <c r="B89" s="6"/>
      <c r="C89" s="351" t="s">
        <v>532</v>
      </c>
      <c r="D89" s="399" t="s">
        <v>503</v>
      </c>
      <c r="E89" s="434">
        <v>5.8</v>
      </c>
      <c r="F89" s="434">
        <v>4.0999999999999996</v>
      </c>
      <c r="G89" s="433">
        <v>3.48</v>
      </c>
      <c r="H89" s="3"/>
    </row>
    <row r="90" spans="2:9">
      <c r="B90" s="6"/>
      <c r="C90" s="497"/>
      <c r="D90" s="35"/>
      <c r="E90" s="587"/>
      <c r="F90" s="587"/>
      <c r="G90" s="588"/>
      <c r="H90" s="3"/>
    </row>
    <row r="91" spans="2:9">
      <c r="B91" s="6"/>
      <c r="C91" s="497"/>
      <c r="D91" s="35"/>
      <c r="E91" s="587"/>
      <c r="F91" s="587"/>
      <c r="G91" s="588"/>
      <c r="H91" s="3"/>
    </row>
    <row r="92" spans="2:9">
      <c r="B92" s="6"/>
      <c r="C92" s="21" t="s">
        <v>506</v>
      </c>
      <c r="D92" s="22"/>
      <c r="E92" s="23"/>
      <c r="F92" s="23"/>
      <c r="G92" s="23"/>
      <c r="H92" s="3"/>
    </row>
    <row r="93" spans="2:9">
      <c r="C93" s="80" t="s">
        <v>501</v>
      </c>
      <c r="D93" s="25" t="s">
        <v>122</v>
      </c>
      <c r="E93" s="80" t="s">
        <v>504</v>
      </c>
      <c r="F93" s="80" t="s">
        <v>118</v>
      </c>
      <c r="G93" s="80" t="s">
        <v>505</v>
      </c>
      <c r="H93" s="3"/>
    </row>
    <row r="94" spans="2:9">
      <c r="C94" s="351" t="s">
        <v>479</v>
      </c>
      <c r="D94" s="399" t="s">
        <v>503</v>
      </c>
      <c r="E94" s="435">
        <v>3.5</v>
      </c>
      <c r="F94" s="435">
        <f>F53</f>
        <v>3.2</v>
      </c>
      <c r="G94" s="435">
        <v>2.0499999999999998</v>
      </c>
      <c r="H94" s="3"/>
    </row>
    <row r="95" spans="2:9">
      <c r="C95" s="351" t="s">
        <v>480</v>
      </c>
      <c r="D95" s="399" t="s">
        <v>503</v>
      </c>
      <c r="E95" s="436">
        <v>0.3</v>
      </c>
      <c r="F95" s="436">
        <f>F54</f>
        <v>0.1</v>
      </c>
      <c r="G95" s="436">
        <v>0.2</v>
      </c>
      <c r="H95" s="3"/>
    </row>
    <row r="96" spans="2:9">
      <c r="B96" s="6"/>
      <c r="C96" s="351" t="s">
        <v>481</v>
      </c>
      <c r="D96" s="399" t="s">
        <v>503</v>
      </c>
      <c r="E96" s="436">
        <v>0.5</v>
      </c>
      <c r="F96" s="436">
        <f>F55</f>
        <v>0.2</v>
      </c>
      <c r="G96" s="436">
        <v>0.28999999999999998</v>
      </c>
      <c r="H96" s="3"/>
      <c r="I96" s="524"/>
    </row>
    <row r="97" spans="2:9">
      <c r="B97" s="6"/>
      <c r="C97" s="351" t="s">
        <v>483</v>
      </c>
      <c r="D97" s="399" t="s">
        <v>503</v>
      </c>
      <c r="E97" s="436">
        <v>0.4</v>
      </c>
      <c r="F97" s="436">
        <f>F56</f>
        <v>0.2</v>
      </c>
      <c r="G97" s="436">
        <v>0.24</v>
      </c>
      <c r="H97" s="3"/>
      <c r="I97"/>
    </row>
    <row r="98" spans="2:9">
      <c r="B98" s="6"/>
      <c r="C98" s="351" t="s">
        <v>482</v>
      </c>
      <c r="D98" s="399" t="s">
        <v>503</v>
      </c>
      <c r="E98" s="436">
        <v>1.1000000000000001</v>
      </c>
      <c r="F98" s="436">
        <f>F57</f>
        <v>0.4</v>
      </c>
      <c r="G98" s="436" t="s">
        <v>10</v>
      </c>
      <c r="H98" s="3"/>
      <c r="I98" s="524"/>
    </row>
    <row r="99" spans="2:9">
      <c r="B99" s="6"/>
      <c r="C99"/>
      <c r="D99" s="51"/>
      <c r="E99" s="437"/>
      <c r="F99"/>
      <c r="G99"/>
      <c r="H99"/>
      <c r="I99"/>
    </row>
    <row r="100" spans="2:9">
      <c r="B100" s="6"/>
      <c r="C100"/>
      <c r="D100" s="51"/>
      <c r="E100"/>
      <c r="F100"/>
      <c r="G100"/>
      <c r="H100"/>
      <c r="I100" s="524"/>
    </row>
    <row r="101" spans="2:9">
      <c r="B101" s="6"/>
      <c r="C101" s="21" t="s">
        <v>507</v>
      </c>
      <c r="D101" s="22"/>
      <c r="E101" s="23"/>
      <c r="F101" s="23"/>
      <c r="G101" s="23"/>
      <c r="H101" s="23"/>
      <c r="I101"/>
    </row>
    <row r="102" spans="2:9">
      <c r="C102" s="80" t="s">
        <v>501</v>
      </c>
      <c r="D102" s="25" t="s">
        <v>122</v>
      </c>
      <c r="E102" s="80" t="s">
        <v>504</v>
      </c>
      <c r="F102" s="80" t="s">
        <v>118</v>
      </c>
      <c r="G102" s="80" t="s">
        <v>531</v>
      </c>
      <c r="H102" s="80" t="s">
        <v>505</v>
      </c>
      <c r="I102" s="524"/>
    </row>
    <row r="103" spans="2:9">
      <c r="C103" s="345" t="s">
        <v>508</v>
      </c>
      <c r="D103" s="399" t="s">
        <v>194</v>
      </c>
      <c r="E103" s="438">
        <v>95.087922942258004</v>
      </c>
      <c r="F103" s="438">
        <v>103.93656467012008</v>
      </c>
      <c r="G103" s="477" t="s">
        <v>533</v>
      </c>
      <c r="H103" s="438">
        <v>400</v>
      </c>
      <c r="I103"/>
    </row>
    <row r="104" spans="2:9">
      <c r="C104" s="497"/>
      <c r="D104" s="35"/>
      <c r="E104" s="498"/>
      <c r="F104" s="498"/>
      <c r="G104" s="498"/>
      <c r="H104" s="3"/>
      <c r="I104" s="524"/>
    </row>
    <row r="105" spans="2:9">
      <c r="C105" s="341"/>
      <c r="D105" s="425"/>
      <c r="E105" s="404"/>
      <c r="F105" s="404"/>
      <c r="G105" s="2"/>
      <c r="H105" s="2"/>
      <c r="I105" s="2"/>
    </row>
    <row r="106" spans="2:9">
      <c r="C106" s="521" t="s">
        <v>515</v>
      </c>
      <c r="D106" s="521"/>
      <c r="E106" s="439"/>
    </row>
    <row r="107" spans="2:9" ht="25.5" customHeight="1">
      <c r="C107" s="452" t="s">
        <v>405</v>
      </c>
      <c r="D107" s="440" t="s">
        <v>406</v>
      </c>
      <c r="E107" s="440" t="s">
        <v>407</v>
      </c>
    </row>
    <row r="108" spans="2:9" ht="42.75" customHeight="1">
      <c r="C108" s="81" t="s">
        <v>509</v>
      </c>
      <c r="D108" s="523" t="s">
        <v>512</v>
      </c>
      <c r="E108" s="556" t="s">
        <v>410</v>
      </c>
      <c r="F108" s="524"/>
    </row>
    <row r="109" spans="2:9" ht="57" customHeight="1">
      <c r="C109" s="81" t="s">
        <v>511</v>
      </c>
      <c r="D109" s="523" t="s">
        <v>513</v>
      </c>
      <c r="E109" s="556" t="s">
        <v>410</v>
      </c>
      <c r="F109"/>
    </row>
    <row r="110" spans="2:9" ht="26.25" customHeight="1">
      <c r="C110" s="81" t="s">
        <v>510</v>
      </c>
      <c r="D110" s="523" t="s">
        <v>514</v>
      </c>
      <c r="E110" s="556" t="s">
        <v>410</v>
      </c>
      <c r="F110" s="524"/>
    </row>
    <row r="111" spans="2:9" ht="66" customHeight="1">
      <c r="C111" s="75"/>
      <c r="D111" s="524"/>
      <c r="E111" s="461"/>
      <c r="F111"/>
    </row>
    <row r="112" spans="2:9">
      <c r="C112" s="455"/>
      <c r="D112"/>
      <c r="F112" s="524"/>
    </row>
    <row r="113" spans="4:6">
      <c r="D113" s="524"/>
      <c r="F113"/>
    </row>
    <row r="114" spans="4:6">
      <c r="D114"/>
      <c r="F114" s="524"/>
    </row>
    <row r="115" spans="4:6">
      <c r="D115" s="524"/>
      <c r="F115"/>
    </row>
    <row r="116" spans="4:6">
      <c r="F116" s="524"/>
    </row>
    <row r="117" spans="4:6">
      <c r="F117"/>
    </row>
    <row r="118" spans="4:6">
      <c r="F118" s="524"/>
    </row>
  </sheetData>
  <sheetProtection algorithmName="SHA-512" hashValue="ZilrrgmlF0yQ+Ve9HhisNi+D7Jt9vwqMx3xAreh6xFM8x77AN9RQGh7d3KKEhoBo/TmmZbXzY/6qPSdp2cagxA==" saltValue="EbPyiGlBee8GojQYSH0zcA==" spinCount="100000" sheet="1" objects="1" scenarios="1" selectLockedCells="1" selectUnlockedCells="1"/>
  <mergeCells count="15">
    <mergeCell ref="J50:L50"/>
    <mergeCell ref="C58:L58"/>
    <mergeCell ref="C49:L49"/>
    <mergeCell ref="C9:F9"/>
    <mergeCell ref="C28:F28"/>
    <mergeCell ref="C43:F43"/>
    <mergeCell ref="C17:G17"/>
    <mergeCell ref="C16:G16"/>
    <mergeCell ref="C20:E20"/>
    <mergeCell ref="C13:H13"/>
    <mergeCell ref="C78:G78"/>
    <mergeCell ref="C79:G79"/>
    <mergeCell ref="C80:G80"/>
    <mergeCell ref="D50:F50"/>
    <mergeCell ref="G50:I50"/>
  </mergeCells>
  <phoneticPr fontId="52" type="noConversion"/>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8F3FA-9CA5-4F81-9353-B8338FA68890}">
  <sheetPr>
    <tabColor theme="9" tint="0.39997558519241921"/>
  </sheetPr>
  <dimension ref="C1:F18"/>
  <sheetViews>
    <sheetView showGridLines="0" zoomScale="115" zoomScaleNormal="115" workbookViewId="0">
      <selection activeCell="C26" sqref="C26"/>
    </sheetView>
  </sheetViews>
  <sheetFormatPr defaultColWidth="8.7109375" defaultRowHeight="15"/>
  <cols>
    <col min="1" max="1" width="8.7109375" style="3"/>
    <col min="2" max="2" width="3.7109375" style="3" customWidth="1"/>
    <col min="3" max="3" width="15.42578125" style="18" customWidth="1"/>
    <col min="4" max="4" width="75.42578125" style="8" customWidth="1"/>
    <col min="5" max="5" width="50.7109375" style="6" customWidth="1"/>
    <col min="6" max="6" width="25.7109375" style="6" customWidth="1"/>
    <col min="7" max="16384" width="8.7109375" style="3"/>
  </cols>
  <sheetData>
    <row r="1" spans="3:6">
      <c r="C1" s="9"/>
      <c r="D1" s="13"/>
      <c r="E1" s="4"/>
    </row>
    <row r="2" spans="3:6">
      <c r="C2" s="9"/>
      <c r="D2" s="13"/>
      <c r="E2" s="4"/>
    </row>
    <row r="3" spans="3:6">
      <c r="C3" s="9"/>
      <c r="D3" s="13"/>
      <c r="E3" s="4"/>
    </row>
    <row r="4" spans="3:6">
      <c r="C4" s="3"/>
      <c r="D4" s="99"/>
      <c r="E4" s="7"/>
    </row>
    <row r="5" spans="3:6" ht="18.75">
      <c r="C5" s="11"/>
      <c r="F5" s="3"/>
    </row>
    <row r="6" spans="3:6">
      <c r="C6" s="3"/>
      <c r="D6" s="3"/>
      <c r="E6" s="3"/>
      <c r="F6" s="3"/>
    </row>
    <row r="15" spans="3:6" s="444" customFormat="1">
      <c r="C15" s="441"/>
      <c r="D15" s="442"/>
      <c r="E15" s="443"/>
      <c r="F15" s="443"/>
    </row>
    <row r="18" spans="3:3">
      <c r="C18" s="19"/>
    </row>
  </sheetData>
  <sheetProtection algorithmName="SHA-512" hashValue="2gBCDcDTV6vkst2eYBvHx7TMqZs6kp81nDbFvwEJllNxzi1PQb6Q1q0bAfwnZqgf5kTz/lc8U+wqsBk4h9gFDA==" saltValue="QFUl7rfRZbR9RvJwtP2djg=="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7CC5D-CB77-4EBC-B7B6-3A761F500AAB}">
  <sheetPr>
    <tabColor theme="9" tint="0.39997558519241921"/>
  </sheetPr>
  <dimension ref="A1:J105"/>
  <sheetViews>
    <sheetView showGridLines="0" zoomScale="115" zoomScaleNormal="115" workbookViewId="0">
      <selection activeCell="G86" sqref="G86"/>
    </sheetView>
  </sheetViews>
  <sheetFormatPr defaultColWidth="8.7109375" defaultRowHeight="15"/>
  <cols>
    <col min="1" max="1" width="7.5703125" style="3" customWidth="1"/>
    <col min="2" max="2" width="3.7109375" style="3" customWidth="1"/>
    <col min="3" max="3" width="75.7109375" style="18" customWidth="1"/>
    <col min="4" max="4" width="15.7109375" style="8" customWidth="1"/>
    <col min="5" max="8" width="25.7109375" style="6" customWidth="1"/>
    <col min="9" max="16384" width="8.7109375" style="3"/>
  </cols>
  <sheetData>
    <row r="1" spans="1:8">
      <c r="C1" s="9"/>
      <c r="D1" s="5"/>
      <c r="E1" s="4"/>
      <c r="F1" s="4"/>
    </row>
    <row r="2" spans="1:8">
      <c r="C2" s="9"/>
      <c r="D2" s="5"/>
      <c r="E2" s="4"/>
      <c r="F2" s="4"/>
    </row>
    <row r="3" spans="1:8" ht="15" customHeight="1">
      <c r="C3" s="9"/>
      <c r="D3" s="5"/>
      <c r="E3" s="4"/>
      <c r="F3" s="4"/>
      <c r="G3" s="645"/>
      <c r="H3" s="645"/>
    </row>
    <row r="4" spans="1:8">
      <c r="C4" s="9"/>
      <c r="D4" s="5"/>
      <c r="E4" s="4"/>
      <c r="F4" s="4"/>
      <c r="G4" s="645"/>
      <c r="H4" s="645"/>
    </row>
    <row r="5" spans="1:8">
      <c r="C5" s="9"/>
      <c r="D5" s="5"/>
      <c r="E5" s="4"/>
      <c r="F5" s="4"/>
    </row>
    <row r="6" spans="1:8">
      <c r="C6" s="3"/>
      <c r="D6" s="646"/>
      <c r="E6" s="646"/>
      <c r="F6" s="646"/>
    </row>
    <row r="7" spans="1:8" ht="18.75" customHeight="1">
      <c r="C7" s="11" t="s">
        <v>120</v>
      </c>
      <c r="D7" s="646"/>
      <c r="E7" s="646"/>
      <c r="F7" s="646"/>
      <c r="G7"/>
    </row>
    <row r="8" spans="1:8">
      <c r="C8" s="12"/>
      <c r="D8" s="13"/>
      <c r="E8" s="14"/>
      <c r="F8" s="14"/>
    </row>
    <row r="9" spans="1:8">
      <c r="C9" s="21" t="s">
        <v>121</v>
      </c>
      <c r="D9" s="22"/>
      <c r="E9" s="23"/>
      <c r="F9" s="23"/>
      <c r="G9" s="23"/>
      <c r="H9" s="3"/>
    </row>
    <row r="10" spans="1:8">
      <c r="C10" s="24"/>
      <c r="D10" s="25" t="s">
        <v>122</v>
      </c>
      <c r="E10" s="26">
        <v>2022</v>
      </c>
      <c r="F10" s="26">
        <v>2023</v>
      </c>
      <c r="G10" s="26" t="s">
        <v>118</v>
      </c>
      <c r="H10" s="3"/>
    </row>
    <row r="11" spans="1:8">
      <c r="C11" s="27" t="s">
        <v>516</v>
      </c>
      <c r="D11" s="28" t="s">
        <v>1</v>
      </c>
      <c r="E11" s="29">
        <v>49</v>
      </c>
      <c r="F11" s="29">
        <v>49</v>
      </c>
      <c r="G11" s="29">
        <v>49.4</v>
      </c>
      <c r="H11" s="3"/>
    </row>
    <row r="12" spans="1:8">
      <c r="C12" s="30" t="s">
        <v>517</v>
      </c>
      <c r="D12" s="31" t="s">
        <v>1</v>
      </c>
      <c r="E12" s="32" t="s">
        <v>2</v>
      </c>
      <c r="F12" s="32" t="s">
        <v>2</v>
      </c>
      <c r="G12" s="32">
        <v>11.4</v>
      </c>
      <c r="H12" s="3"/>
    </row>
    <row r="13" spans="1:8">
      <c r="C13" s="30" t="s">
        <v>518</v>
      </c>
      <c r="D13" s="31" t="s">
        <v>1</v>
      </c>
      <c r="E13" s="32" t="s">
        <v>3</v>
      </c>
      <c r="F13" s="32" t="s">
        <v>3</v>
      </c>
      <c r="G13" s="32">
        <v>39.200000000000003</v>
      </c>
      <c r="H13" s="3"/>
    </row>
    <row r="14" spans="1:8">
      <c r="A14" s="33"/>
      <c r="C14" s="34"/>
      <c r="D14" s="35"/>
      <c r="E14"/>
      <c r="F14" s="36"/>
      <c r="G14" s="3"/>
      <c r="H14" s="3"/>
    </row>
    <row r="15" spans="1:8">
      <c r="A15" s="33"/>
      <c r="C15" s="34"/>
      <c r="D15" s="35"/>
      <c r="E15"/>
      <c r="F15" s="36"/>
      <c r="G15" s="3"/>
      <c r="H15" s="3"/>
    </row>
    <row r="16" spans="1:8">
      <c r="C16" s="21" t="s">
        <v>123</v>
      </c>
      <c r="D16" s="22"/>
      <c r="E16" s="23"/>
      <c r="F16" s="23"/>
      <c r="G16" s="23"/>
      <c r="H16" s="3"/>
    </row>
    <row r="17" spans="3:8">
      <c r="C17" s="24"/>
      <c r="D17" s="25" t="s">
        <v>122</v>
      </c>
      <c r="E17" s="26">
        <v>2022</v>
      </c>
      <c r="F17" s="26">
        <v>2023</v>
      </c>
      <c r="G17" s="26" t="s">
        <v>118</v>
      </c>
      <c r="H17" s="3"/>
    </row>
    <row r="18" spans="3:8">
      <c r="C18" s="37" t="s">
        <v>125</v>
      </c>
      <c r="D18" s="38" t="s">
        <v>124</v>
      </c>
      <c r="E18" s="39">
        <v>6</v>
      </c>
      <c r="F18" s="39">
        <v>6</v>
      </c>
      <c r="G18" s="39">
        <v>6</v>
      </c>
      <c r="H18" s="3"/>
    </row>
    <row r="19" spans="3:8">
      <c r="C19" s="40" t="s">
        <v>126</v>
      </c>
      <c r="D19" s="38" t="s">
        <v>124</v>
      </c>
      <c r="E19" s="41" t="s">
        <v>4</v>
      </c>
      <c r="F19" s="42">
        <v>3</v>
      </c>
      <c r="G19" s="42">
        <v>2</v>
      </c>
      <c r="H19" s="3"/>
    </row>
    <row r="20" spans="3:8">
      <c r="C20" s="43" t="s">
        <v>127</v>
      </c>
      <c r="D20" s="31" t="s">
        <v>1</v>
      </c>
      <c r="E20" s="44" t="s">
        <v>5</v>
      </c>
      <c r="F20" s="45">
        <v>50</v>
      </c>
      <c r="G20" s="45">
        <v>33</v>
      </c>
      <c r="H20" s="3"/>
    </row>
    <row r="21" spans="3:8">
      <c r="C21" s="43" t="s">
        <v>128</v>
      </c>
      <c r="D21" s="38" t="s">
        <v>124</v>
      </c>
      <c r="E21" s="44" t="s">
        <v>6</v>
      </c>
      <c r="F21" s="45">
        <v>6</v>
      </c>
      <c r="G21" s="45">
        <v>6</v>
      </c>
      <c r="H21" s="3"/>
    </row>
    <row r="22" spans="3:8">
      <c r="C22" s="43" t="s">
        <v>129</v>
      </c>
      <c r="D22" s="38" t="s">
        <v>124</v>
      </c>
      <c r="E22" s="44" t="s">
        <v>7</v>
      </c>
      <c r="F22" s="45">
        <v>0</v>
      </c>
      <c r="G22" s="45">
        <v>0</v>
      </c>
      <c r="H22" s="3"/>
    </row>
    <row r="23" spans="3:8">
      <c r="C23" s="648" t="s">
        <v>134</v>
      </c>
      <c r="D23" s="649"/>
      <c r="E23" s="649"/>
      <c r="F23" s="649"/>
      <c r="G23" s="649"/>
      <c r="H23" s="3"/>
    </row>
    <row r="24" spans="3:8">
      <c r="C24" s="43" t="s">
        <v>130</v>
      </c>
      <c r="D24" s="38" t="s">
        <v>124</v>
      </c>
      <c r="E24" s="32">
        <v>0</v>
      </c>
      <c r="F24" s="45">
        <v>0</v>
      </c>
      <c r="G24" s="45">
        <v>0</v>
      </c>
      <c r="H24" s="33"/>
    </row>
    <row r="25" spans="3:8">
      <c r="C25" s="522" t="s">
        <v>131</v>
      </c>
      <c r="D25" s="31" t="s">
        <v>1</v>
      </c>
      <c r="E25" s="47">
        <v>0</v>
      </c>
      <c r="F25" s="32">
        <v>0</v>
      </c>
      <c r="G25" s="32">
        <v>0</v>
      </c>
      <c r="H25" s="3"/>
    </row>
    <row r="26" spans="3:8">
      <c r="C26" s="43" t="s">
        <v>132</v>
      </c>
      <c r="D26" s="38" t="s">
        <v>124</v>
      </c>
      <c r="E26" s="47">
        <v>6</v>
      </c>
      <c r="F26" s="48">
        <v>6</v>
      </c>
      <c r="G26" s="48">
        <v>6</v>
      </c>
      <c r="H26" s="3"/>
    </row>
    <row r="27" spans="3:8">
      <c r="C27" s="648" t="s">
        <v>133</v>
      </c>
      <c r="D27" s="649"/>
      <c r="E27" s="649"/>
      <c r="F27" s="649"/>
      <c r="G27" s="649"/>
      <c r="H27" s="3"/>
    </row>
    <row r="28" spans="3:8">
      <c r="C28" s="43" t="s">
        <v>135</v>
      </c>
      <c r="D28" s="38" t="s">
        <v>124</v>
      </c>
      <c r="E28" s="47">
        <v>0</v>
      </c>
      <c r="F28" s="32">
        <v>0</v>
      </c>
      <c r="G28" s="32">
        <v>0</v>
      </c>
      <c r="H28" s="3"/>
    </row>
    <row r="29" spans="3:8">
      <c r="C29" s="43" t="s">
        <v>136</v>
      </c>
      <c r="D29" s="38" t="s">
        <v>124</v>
      </c>
      <c r="E29" s="47">
        <v>1</v>
      </c>
      <c r="F29" s="47">
        <v>0</v>
      </c>
      <c r="G29" s="47">
        <v>0</v>
      </c>
      <c r="H29" s="3"/>
    </row>
    <row r="30" spans="3:8">
      <c r="C30" s="43" t="s">
        <v>137</v>
      </c>
      <c r="D30" s="38" t="s">
        <v>124</v>
      </c>
      <c r="E30" s="47">
        <v>5</v>
      </c>
      <c r="F30" s="32">
        <v>6</v>
      </c>
      <c r="G30" s="32">
        <v>6</v>
      </c>
      <c r="H30" s="3"/>
    </row>
    <row r="31" spans="3:8">
      <c r="C31" s="49"/>
      <c r="D31" s="50"/>
      <c r="E31"/>
      <c r="F31" s="36"/>
      <c r="G31" s="3"/>
      <c r="H31" s="3"/>
    </row>
    <row r="32" spans="3:8">
      <c r="C32" s="49"/>
      <c r="D32" s="50"/>
      <c r="E32"/>
      <c r="F32" s="36"/>
      <c r="G32" s="3"/>
      <c r="H32" s="3"/>
    </row>
    <row r="33" spans="3:8">
      <c r="C33" s="21" t="s">
        <v>138</v>
      </c>
      <c r="D33" s="22"/>
      <c r="E33" s="23"/>
      <c r="F33" s="23"/>
      <c r="G33" s="23"/>
      <c r="H33" s="3"/>
    </row>
    <row r="34" spans="3:8">
      <c r="C34" s="24"/>
      <c r="D34" s="25" t="s">
        <v>122</v>
      </c>
      <c r="E34" s="26">
        <v>2022</v>
      </c>
      <c r="F34" s="26">
        <v>2023</v>
      </c>
      <c r="G34" s="26" t="s">
        <v>118</v>
      </c>
      <c r="H34" s="3"/>
    </row>
    <row r="35" spans="3:8">
      <c r="C35" s="52" t="s">
        <v>139</v>
      </c>
      <c r="D35" s="53" t="s">
        <v>124</v>
      </c>
      <c r="E35" s="54">
        <v>2</v>
      </c>
      <c r="F35" s="55">
        <v>2</v>
      </c>
      <c r="G35" s="55">
        <v>2</v>
      </c>
      <c r="H35" s="3"/>
    </row>
    <row r="36" spans="3:8">
      <c r="C36" s="56" t="s">
        <v>140</v>
      </c>
      <c r="D36" s="57" t="s">
        <v>124</v>
      </c>
      <c r="E36" s="58">
        <v>1</v>
      </c>
      <c r="F36" s="59">
        <v>1</v>
      </c>
      <c r="G36" s="59">
        <v>1</v>
      </c>
      <c r="H36" s="3"/>
    </row>
    <row r="37" spans="3:8">
      <c r="C37" s="56" t="s">
        <v>141</v>
      </c>
      <c r="D37" s="57" t="s">
        <v>124</v>
      </c>
      <c r="E37" s="58">
        <v>3</v>
      </c>
      <c r="F37" s="59">
        <v>3</v>
      </c>
      <c r="G37" s="59">
        <v>3</v>
      </c>
      <c r="H37" s="3"/>
    </row>
    <row r="38" spans="3:8">
      <c r="C38" s="565" t="s">
        <v>142</v>
      </c>
      <c r="D38" s="57" t="s">
        <v>124</v>
      </c>
      <c r="E38" s="60">
        <v>6</v>
      </c>
      <c r="F38" s="61">
        <v>6</v>
      </c>
      <c r="G38" s="61">
        <v>6</v>
      </c>
      <c r="H38" s="3"/>
    </row>
    <row r="39" spans="3:8">
      <c r="C39" s="62"/>
      <c r="D39" s="50"/>
      <c r="E39" s="63"/>
      <c r="F39" s="64"/>
      <c r="G39" s="3"/>
      <c r="H39" s="3"/>
    </row>
    <row r="40" spans="3:8">
      <c r="C40" s="62"/>
      <c r="D40" s="50"/>
      <c r="E40" s="63"/>
      <c r="F40" s="64"/>
      <c r="G40" s="3"/>
      <c r="H40" s="3"/>
    </row>
    <row r="41" spans="3:8">
      <c r="C41" s="65" t="s">
        <v>143</v>
      </c>
      <c r="D41" s="22"/>
      <c r="E41" s="23"/>
      <c r="F41" s="23"/>
      <c r="G41" s="23"/>
      <c r="H41" s="3"/>
    </row>
    <row r="42" spans="3:8">
      <c r="C42" s="24"/>
      <c r="D42" s="25" t="s">
        <v>122</v>
      </c>
      <c r="E42" s="26">
        <v>2022</v>
      </c>
      <c r="F42" s="26">
        <v>2023</v>
      </c>
      <c r="G42" s="26" t="s">
        <v>118</v>
      </c>
      <c r="H42" s="3"/>
    </row>
    <row r="43" spans="3:8">
      <c r="C43" s="650" t="s">
        <v>144</v>
      </c>
      <c r="D43" s="651"/>
      <c r="E43" s="651"/>
      <c r="F43" s="651"/>
      <c r="G43" s="651"/>
      <c r="H43" s="3"/>
    </row>
    <row r="44" spans="3:8">
      <c r="C44" s="66" t="s">
        <v>145</v>
      </c>
      <c r="D44" s="46" t="s">
        <v>124</v>
      </c>
      <c r="E44" s="67">
        <v>3</v>
      </c>
      <c r="F44" s="67">
        <v>3</v>
      </c>
      <c r="G44" s="67">
        <v>3</v>
      </c>
      <c r="H44" s="3"/>
    </row>
    <row r="45" spans="3:8">
      <c r="C45" s="522" t="s">
        <v>126</v>
      </c>
      <c r="D45" s="46" t="s">
        <v>124</v>
      </c>
      <c r="E45" s="67">
        <v>2</v>
      </c>
      <c r="F45" s="67">
        <v>2</v>
      </c>
      <c r="G45" s="67">
        <v>2</v>
      </c>
      <c r="H45" s="3"/>
    </row>
    <row r="46" spans="3:8">
      <c r="C46" s="522" t="s">
        <v>146</v>
      </c>
      <c r="D46" s="46" t="s">
        <v>1</v>
      </c>
      <c r="E46" s="68">
        <f>E45/E44*100</f>
        <v>66.666666666666657</v>
      </c>
      <c r="F46" s="69">
        <v>67</v>
      </c>
      <c r="G46" s="69">
        <v>67</v>
      </c>
      <c r="H46" s="3"/>
    </row>
    <row r="47" spans="3:8">
      <c r="C47" s="43" t="s">
        <v>147</v>
      </c>
      <c r="D47" s="46" t="s">
        <v>124</v>
      </c>
      <c r="E47" s="67" t="s">
        <v>155</v>
      </c>
      <c r="F47" s="67" t="s">
        <v>155</v>
      </c>
      <c r="G47" s="67" t="s">
        <v>155</v>
      </c>
      <c r="H47" s="3"/>
    </row>
    <row r="48" spans="3:8">
      <c r="C48" s="43" t="s">
        <v>148</v>
      </c>
      <c r="D48" s="46" t="s">
        <v>150</v>
      </c>
      <c r="E48" s="67">
        <v>4</v>
      </c>
      <c r="F48" s="67">
        <v>6</v>
      </c>
      <c r="G48" s="67">
        <v>4</v>
      </c>
      <c r="H48" s="3"/>
    </row>
    <row r="49" spans="3:8">
      <c r="C49" s="648" t="s">
        <v>149</v>
      </c>
      <c r="D49" s="649"/>
      <c r="E49" s="649"/>
      <c r="F49" s="649"/>
      <c r="G49" s="649"/>
      <c r="H49" s="3"/>
    </row>
    <row r="50" spans="3:8">
      <c r="C50" s="66" t="s">
        <v>145</v>
      </c>
      <c r="D50" s="46" t="s">
        <v>124</v>
      </c>
      <c r="E50" s="67">
        <v>8</v>
      </c>
      <c r="F50" s="67">
        <v>7</v>
      </c>
      <c r="G50" s="67">
        <v>7</v>
      </c>
      <c r="H50" s="3"/>
    </row>
    <row r="51" spans="3:8">
      <c r="C51" s="522" t="s">
        <v>126</v>
      </c>
      <c r="D51" s="46" t="s">
        <v>124</v>
      </c>
      <c r="E51" s="67">
        <v>2</v>
      </c>
      <c r="F51" s="67">
        <v>1</v>
      </c>
      <c r="G51" s="67">
        <v>1</v>
      </c>
      <c r="H51" s="3"/>
    </row>
    <row r="52" spans="3:8">
      <c r="C52" s="522" t="s">
        <v>146</v>
      </c>
      <c r="D52" s="46" t="s">
        <v>1</v>
      </c>
      <c r="E52" s="68">
        <f>E51/E50*100</f>
        <v>25</v>
      </c>
      <c r="F52" s="69">
        <v>14</v>
      </c>
      <c r="G52" s="69">
        <v>14</v>
      </c>
      <c r="H52" s="3"/>
    </row>
    <row r="53" spans="3:8">
      <c r="C53" s="43" t="s">
        <v>147</v>
      </c>
      <c r="D53" s="46" t="s">
        <v>124</v>
      </c>
      <c r="E53" s="67" t="s">
        <v>155</v>
      </c>
      <c r="F53" s="67" t="s">
        <v>155</v>
      </c>
      <c r="G53" s="67" t="s">
        <v>155</v>
      </c>
      <c r="H53" s="3"/>
    </row>
    <row r="54" spans="3:8">
      <c r="C54" s="43" t="s">
        <v>148</v>
      </c>
      <c r="D54" s="46" t="s">
        <v>124</v>
      </c>
      <c r="E54" s="67">
        <v>41</v>
      </c>
      <c r="F54" s="67">
        <v>34</v>
      </c>
      <c r="G54" s="67">
        <v>35</v>
      </c>
      <c r="H54" s="3"/>
    </row>
    <row r="55" spans="3:8">
      <c r="C55" s="648" t="s">
        <v>151</v>
      </c>
      <c r="D55" s="649"/>
      <c r="E55" s="649"/>
      <c r="F55" s="649"/>
      <c r="G55" s="649"/>
      <c r="H55" s="33"/>
    </row>
    <row r="56" spans="3:8">
      <c r="C56" s="66" t="s">
        <v>145</v>
      </c>
      <c r="D56" s="46" t="s">
        <v>124</v>
      </c>
      <c r="E56" s="67">
        <v>3</v>
      </c>
      <c r="F56" s="67">
        <v>3</v>
      </c>
      <c r="G56" s="67">
        <v>3</v>
      </c>
      <c r="H56" s="3"/>
    </row>
    <row r="57" spans="3:8">
      <c r="C57" s="522" t="s">
        <v>126</v>
      </c>
      <c r="D57" s="46" t="s">
        <v>124</v>
      </c>
      <c r="E57" s="67">
        <v>1</v>
      </c>
      <c r="F57" s="67">
        <v>2</v>
      </c>
      <c r="G57" s="67">
        <v>1</v>
      </c>
      <c r="H57" s="3"/>
    </row>
    <row r="58" spans="3:8">
      <c r="C58" s="522" t="s">
        <v>146</v>
      </c>
      <c r="D58" s="46" t="s">
        <v>1</v>
      </c>
      <c r="E58" s="70">
        <v>34</v>
      </c>
      <c r="F58" s="69">
        <v>67</v>
      </c>
      <c r="G58" s="69">
        <v>33</v>
      </c>
      <c r="H58" s="3"/>
    </row>
    <row r="59" spans="3:8">
      <c r="C59" s="43" t="s">
        <v>147</v>
      </c>
      <c r="D59" s="46" t="s">
        <v>124</v>
      </c>
      <c r="E59" s="67" t="s">
        <v>155</v>
      </c>
      <c r="F59" s="67" t="s">
        <v>155</v>
      </c>
      <c r="G59" s="67" t="s">
        <v>155</v>
      </c>
      <c r="H59" s="3"/>
    </row>
    <row r="60" spans="3:8">
      <c r="C60" s="43" t="s">
        <v>148</v>
      </c>
      <c r="D60" s="46" t="s">
        <v>124</v>
      </c>
      <c r="E60" s="71">
        <v>8</v>
      </c>
      <c r="F60" s="67">
        <v>6</v>
      </c>
      <c r="G60" s="67">
        <v>5</v>
      </c>
      <c r="H60" s="3"/>
    </row>
    <row r="61" spans="3:8">
      <c r="C61" s="648" t="s">
        <v>152</v>
      </c>
      <c r="D61" s="649"/>
      <c r="E61" s="649"/>
      <c r="F61" s="649"/>
      <c r="G61" s="649"/>
      <c r="H61" s="3"/>
    </row>
    <row r="62" spans="3:8">
      <c r="C62" s="66" t="s">
        <v>145</v>
      </c>
      <c r="D62" s="46" t="s">
        <v>124</v>
      </c>
      <c r="E62" s="67">
        <v>9</v>
      </c>
      <c r="F62" s="71">
        <v>10</v>
      </c>
      <c r="G62" s="71">
        <v>10</v>
      </c>
      <c r="H62" s="3"/>
    </row>
    <row r="63" spans="3:8">
      <c r="C63" s="522" t="s">
        <v>126</v>
      </c>
      <c r="D63" s="46" t="s">
        <v>124</v>
      </c>
      <c r="E63" s="67" t="s">
        <v>10</v>
      </c>
      <c r="F63" s="67" t="s">
        <v>10</v>
      </c>
      <c r="G63" s="67" t="s">
        <v>10</v>
      </c>
      <c r="H63" s="3"/>
    </row>
    <row r="64" spans="3:8">
      <c r="C64" s="522" t="s">
        <v>146</v>
      </c>
      <c r="D64" s="46" t="s">
        <v>1</v>
      </c>
      <c r="E64" s="72" t="s">
        <v>10</v>
      </c>
      <c r="F64" s="72" t="s">
        <v>10</v>
      </c>
      <c r="G64" s="72" t="s">
        <v>10</v>
      </c>
      <c r="H64" s="3"/>
    </row>
    <row r="65" spans="3:8">
      <c r="C65" s="43" t="s">
        <v>147</v>
      </c>
      <c r="D65" s="46" t="s">
        <v>124</v>
      </c>
      <c r="E65" s="67" t="s">
        <v>156</v>
      </c>
      <c r="F65" s="67" t="s">
        <v>156</v>
      </c>
      <c r="G65" s="67" t="s">
        <v>156</v>
      </c>
      <c r="H65" s="3"/>
    </row>
    <row r="66" spans="3:8">
      <c r="C66" s="43" t="s">
        <v>148</v>
      </c>
      <c r="D66" s="46" t="s">
        <v>124</v>
      </c>
      <c r="E66" s="71">
        <v>60</v>
      </c>
      <c r="F66" s="71">
        <v>73</v>
      </c>
      <c r="G66" s="71">
        <v>81</v>
      </c>
      <c r="H66" s="3"/>
    </row>
    <row r="67" spans="3:8">
      <c r="C67" s="648" t="s">
        <v>153</v>
      </c>
      <c r="D67" s="649"/>
      <c r="E67" s="649"/>
      <c r="F67" s="649"/>
      <c r="G67" s="649"/>
      <c r="H67" s="3"/>
    </row>
    <row r="68" spans="3:8">
      <c r="C68" s="66" t="s">
        <v>145</v>
      </c>
      <c r="D68" s="46" t="s">
        <v>124</v>
      </c>
      <c r="E68" s="67">
        <v>3</v>
      </c>
      <c r="F68" s="67">
        <v>3</v>
      </c>
      <c r="G68" s="67">
        <v>3</v>
      </c>
      <c r="H68" s="3"/>
    </row>
    <row r="69" spans="3:8">
      <c r="C69" s="522" t="s">
        <v>126</v>
      </c>
      <c r="D69" s="46" t="s">
        <v>124</v>
      </c>
      <c r="E69" s="67">
        <v>2</v>
      </c>
      <c r="F69" s="67">
        <v>2</v>
      </c>
      <c r="G69" s="67">
        <v>2</v>
      </c>
      <c r="H69" s="3"/>
    </row>
    <row r="70" spans="3:8">
      <c r="C70" s="522" t="s">
        <v>146</v>
      </c>
      <c r="D70" s="46" t="s">
        <v>1</v>
      </c>
      <c r="E70" s="68">
        <f>E69/E68*100</f>
        <v>66.666666666666657</v>
      </c>
      <c r="F70" s="69">
        <v>67</v>
      </c>
      <c r="G70" s="69">
        <v>67</v>
      </c>
      <c r="H70" s="3"/>
    </row>
    <row r="71" spans="3:8">
      <c r="C71" s="43" t="s">
        <v>147</v>
      </c>
      <c r="D71" s="46" t="s">
        <v>124</v>
      </c>
      <c r="E71" s="67" t="s">
        <v>155</v>
      </c>
      <c r="F71" s="67" t="s">
        <v>155</v>
      </c>
      <c r="G71" s="67" t="s">
        <v>155</v>
      </c>
      <c r="H71" s="3"/>
    </row>
    <row r="72" spans="3:8">
      <c r="C72" s="43" t="s">
        <v>148</v>
      </c>
      <c r="D72" s="46" t="s">
        <v>124</v>
      </c>
      <c r="E72" s="71">
        <v>2</v>
      </c>
      <c r="F72" s="67">
        <v>5</v>
      </c>
      <c r="G72" s="67">
        <v>8</v>
      </c>
      <c r="H72" s="3"/>
    </row>
    <row r="73" spans="3:8">
      <c r="C73" s="648" t="s">
        <v>154</v>
      </c>
      <c r="D73" s="649"/>
      <c r="E73" s="649"/>
      <c r="F73" s="649"/>
      <c r="G73" s="649"/>
      <c r="H73" s="3"/>
    </row>
    <row r="74" spans="3:8">
      <c r="C74" s="66" t="s">
        <v>145</v>
      </c>
      <c r="D74" s="46" t="s">
        <v>124</v>
      </c>
      <c r="E74" s="73" t="s">
        <v>10</v>
      </c>
      <c r="F74" s="71">
        <v>6</v>
      </c>
      <c r="G74" s="71">
        <v>6</v>
      </c>
      <c r="H74" s="3"/>
    </row>
    <row r="75" spans="3:8">
      <c r="C75" s="522" t="s">
        <v>126</v>
      </c>
      <c r="D75" s="46" t="s">
        <v>124</v>
      </c>
      <c r="E75" s="73" t="s">
        <v>10</v>
      </c>
      <c r="F75" s="71">
        <v>2</v>
      </c>
      <c r="G75" s="71">
        <v>1</v>
      </c>
      <c r="H75" s="3"/>
    </row>
    <row r="76" spans="3:8">
      <c r="C76" s="522" t="s">
        <v>146</v>
      </c>
      <c r="D76" s="46" t="s">
        <v>1</v>
      </c>
      <c r="E76" s="73" t="s">
        <v>10</v>
      </c>
      <c r="F76" s="69">
        <v>33</v>
      </c>
      <c r="G76" s="69">
        <v>17</v>
      </c>
      <c r="H76" s="3"/>
    </row>
    <row r="77" spans="3:8">
      <c r="C77" s="43" t="s">
        <v>147</v>
      </c>
      <c r="D77" s="46" t="s">
        <v>124</v>
      </c>
      <c r="E77" s="73" t="s">
        <v>10</v>
      </c>
      <c r="F77" s="67" t="s">
        <v>155</v>
      </c>
      <c r="G77" s="67" t="s">
        <v>155</v>
      </c>
      <c r="H77" s="3"/>
    </row>
    <row r="78" spans="3:8">
      <c r="C78" s="43" t="s">
        <v>148</v>
      </c>
      <c r="D78" s="46" t="s">
        <v>124</v>
      </c>
      <c r="E78" s="73" t="s">
        <v>10</v>
      </c>
      <c r="F78" s="71">
        <v>1</v>
      </c>
      <c r="G78" s="71">
        <v>2</v>
      </c>
      <c r="H78" s="3"/>
    </row>
    <row r="79" spans="3:8">
      <c r="C79" s="49"/>
      <c r="D79" s="50"/>
      <c r="E79" s="74"/>
      <c r="F79" s="74"/>
      <c r="G79" s="3"/>
      <c r="H79" s="3"/>
    </row>
    <row r="80" spans="3:8">
      <c r="C80" s="49"/>
      <c r="D80" s="50"/>
      <c r="E80" s="74"/>
      <c r="F80" s="74"/>
      <c r="G80" s="3"/>
      <c r="H80" s="3"/>
    </row>
    <row r="81" spans="2:8" s="33" customFormat="1">
      <c r="B81" s="3"/>
      <c r="C81" s="21" t="s">
        <v>157</v>
      </c>
      <c r="D81" s="22"/>
      <c r="E81" s="23"/>
      <c r="F81" s="23"/>
      <c r="G81" s="79"/>
      <c r="H81" s="79"/>
    </row>
    <row r="82" spans="2:8" s="33" customFormat="1">
      <c r="B82" s="3"/>
      <c r="C82" s="24"/>
      <c r="D82" s="25"/>
      <c r="E82" s="26" t="s">
        <v>160</v>
      </c>
      <c r="F82" s="80" t="s">
        <v>161</v>
      </c>
      <c r="G82" s="79"/>
      <c r="H82" s="79"/>
    </row>
    <row r="83" spans="2:8" s="33" customFormat="1" ht="30">
      <c r="B83" s="3"/>
      <c r="C83" s="81" t="s">
        <v>516</v>
      </c>
      <c r="D83" s="523" t="s">
        <v>158</v>
      </c>
      <c r="E83" s="82" t="s">
        <v>156</v>
      </c>
      <c r="F83" s="83" t="s">
        <v>155</v>
      </c>
      <c r="H83" s="79"/>
    </row>
    <row r="84" spans="2:8" s="33" customFormat="1" ht="17.25" customHeight="1">
      <c r="B84" s="3"/>
      <c r="C84" s="81" t="s">
        <v>517</v>
      </c>
      <c r="D84" s="523" t="s">
        <v>159</v>
      </c>
      <c r="E84" s="82" t="s">
        <v>156</v>
      </c>
      <c r="F84" s="83" t="s">
        <v>155</v>
      </c>
      <c r="H84" s="79"/>
    </row>
    <row r="85" spans="2:8" s="33" customFormat="1" ht="17.25" customHeight="1">
      <c r="B85" s="3"/>
      <c r="C85" s="81" t="s">
        <v>523</v>
      </c>
      <c r="D85" s="523" t="s">
        <v>159</v>
      </c>
      <c r="E85" s="82" t="s">
        <v>156</v>
      </c>
      <c r="F85" s="83" t="s">
        <v>155</v>
      </c>
      <c r="H85" s="79"/>
    </row>
    <row r="86" spans="2:8" s="33" customFormat="1" ht="17.25" customHeight="1">
      <c r="B86" s="3"/>
      <c r="C86" s="81" t="s">
        <v>11</v>
      </c>
      <c r="D86" s="523" t="s">
        <v>159</v>
      </c>
      <c r="E86" s="83" t="s">
        <v>155</v>
      </c>
      <c r="F86" s="83" t="s">
        <v>155</v>
      </c>
      <c r="H86" s="79"/>
    </row>
    <row r="87" spans="2:8" s="33" customFormat="1" ht="17.25" customHeight="1">
      <c r="B87" s="3"/>
      <c r="C87" s="81" t="s">
        <v>524</v>
      </c>
      <c r="D87" s="523" t="s">
        <v>159</v>
      </c>
      <c r="E87" s="83" t="s">
        <v>155</v>
      </c>
      <c r="F87" s="83" t="s">
        <v>155</v>
      </c>
      <c r="H87" s="79"/>
    </row>
    <row r="88" spans="2:8" s="33" customFormat="1" ht="17.25" customHeight="1">
      <c r="B88" s="3"/>
      <c r="C88" s="81" t="s">
        <v>525</v>
      </c>
      <c r="D88" s="523" t="s">
        <v>159</v>
      </c>
      <c r="E88" s="82" t="s">
        <v>156</v>
      </c>
      <c r="F88" s="83" t="s">
        <v>155</v>
      </c>
      <c r="H88" s="79"/>
    </row>
    <row r="89" spans="2:8" s="33" customFormat="1">
      <c r="B89" s="3"/>
      <c r="C89" s="75"/>
      <c r="D89" s="76"/>
      <c r="E89" s="77"/>
      <c r="F89" s="78"/>
      <c r="H89" s="79"/>
    </row>
    <row r="90" spans="2:8" s="33" customFormat="1">
      <c r="B90" s="3"/>
      <c r="C90" s="75"/>
      <c r="D90" s="76"/>
      <c r="E90" s="77"/>
      <c r="F90" s="78"/>
      <c r="H90" s="79"/>
    </row>
    <row r="91" spans="2:8">
      <c r="C91" s="115" t="s">
        <v>162</v>
      </c>
      <c r="D91" s="115"/>
      <c r="E91" s="115"/>
      <c r="F91" s="115"/>
    </row>
    <row r="92" spans="2:8">
      <c r="C92" s="644"/>
      <c r="D92" s="644"/>
      <c r="E92" s="647" t="s">
        <v>163</v>
      </c>
      <c r="F92" s="647"/>
    </row>
    <row r="93" spans="2:8">
      <c r="C93" s="644"/>
      <c r="D93" s="644"/>
      <c r="E93" s="80" t="s">
        <v>11</v>
      </c>
      <c r="F93" s="26" t="s">
        <v>524</v>
      </c>
    </row>
    <row r="94" spans="2:8" ht="32.25" customHeight="1">
      <c r="C94" s="643" t="s">
        <v>165</v>
      </c>
      <c r="D94" s="643"/>
      <c r="E94" s="84" t="s">
        <v>164</v>
      </c>
      <c r="F94" s="84" t="s">
        <v>164</v>
      </c>
    </row>
    <row r="95" spans="2:8" ht="84" customHeight="1">
      <c r="C95" s="643" t="s">
        <v>166</v>
      </c>
      <c r="D95" s="643"/>
      <c r="E95" s="84" t="s">
        <v>164</v>
      </c>
      <c r="F95" s="84" t="s">
        <v>164</v>
      </c>
    </row>
    <row r="96" spans="2:8" ht="33.75" customHeight="1">
      <c r="C96" s="643" t="s">
        <v>167</v>
      </c>
      <c r="D96" s="643"/>
      <c r="E96" s="84" t="s">
        <v>164</v>
      </c>
      <c r="F96" s="84" t="s">
        <v>164</v>
      </c>
    </row>
    <row r="97" spans="3:10" ht="36" customHeight="1">
      <c r="C97" s="643" t="s">
        <v>168</v>
      </c>
      <c r="D97" s="643"/>
      <c r="E97" s="84" t="s">
        <v>164</v>
      </c>
      <c r="F97" s="84" t="s">
        <v>164</v>
      </c>
      <c r="J97" s="6"/>
    </row>
    <row r="98" spans="3:10" ht="29.1" customHeight="1">
      <c r="C98" s="643" t="s">
        <v>169</v>
      </c>
      <c r="D98" s="643"/>
      <c r="E98" s="84" t="s">
        <v>164</v>
      </c>
      <c r="F98" s="84" t="s">
        <v>164</v>
      </c>
    </row>
    <row r="99" spans="3:10" ht="29.1" customHeight="1">
      <c r="C99" s="643" t="s">
        <v>170</v>
      </c>
      <c r="D99" s="643"/>
      <c r="E99" s="84" t="s">
        <v>164</v>
      </c>
      <c r="F99" s="84" t="s">
        <v>164</v>
      </c>
    </row>
    <row r="100" spans="3:10" ht="29.1" customHeight="1">
      <c r="C100" s="643" t="s">
        <v>171</v>
      </c>
      <c r="D100" s="643"/>
      <c r="E100" s="84" t="s">
        <v>164</v>
      </c>
      <c r="F100" s="84" t="s">
        <v>164</v>
      </c>
    </row>
    <row r="101" spans="3:10" ht="29.1" customHeight="1">
      <c r="C101" s="643" t="s">
        <v>172</v>
      </c>
      <c r="D101" s="643"/>
      <c r="E101" s="84" t="s">
        <v>164</v>
      </c>
      <c r="F101" s="84" t="s">
        <v>164</v>
      </c>
    </row>
    <row r="102" spans="3:10" ht="29.1" customHeight="1">
      <c r="C102" s="643" t="s">
        <v>173</v>
      </c>
      <c r="D102" s="643"/>
      <c r="E102" s="84" t="s">
        <v>164</v>
      </c>
      <c r="F102" s="84" t="s">
        <v>164</v>
      </c>
    </row>
    <row r="103" spans="3:10" ht="21" customHeight="1">
      <c r="C103" s="85"/>
      <c r="D103" s="85"/>
      <c r="E103" s="84"/>
      <c r="F103" s="84"/>
      <c r="G103" s="84"/>
    </row>
    <row r="104" spans="3:10" ht="21" customHeight="1">
      <c r="C104" s="85"/>
      <c r="D104" s="85"/>
      <c r="E104" s="84"/>
      <c r="F104" s="84"/>
      <c r="G104" s="84"/>
    </row>
    <row r="105" spans="3:10">
      <c r="C105"/>
      <c r="D105" s="51"/>
      <c r="E105"/>
      <c r="F105"/>
    </row>
  </sheetData>
  <sheetProtection algorithmName="SHA-512" hashValue="9jc4gXezkeLo2OWJsVukff4RkhgpeevFNewxHa94oAGGDN1Kx3+hOkRjWTC5NpoqHiZCZjwHjhHwlJ/g8B2H4g==" saltValue="LvxY+7zKHb/bD227jzxjOA==" spinCount="100000" sheet="1" objects="1" scenarios="1" selectLockedCells="1" selectUnlockedCells="1"/>
  <mergeCells count="22">
    <mergeCell ref="G3:H4"/>
    <mergeCell ref="D6:F7"/>
    <mergeCell ref="E92:F92"/>
    <mergeCell ref="C27:G27"/>
    <mergeCell ref="C23:G23"/>
    <mergeCell ref="C43:G43"/>
    <mergeCell ref="C49:G49"/>
    <mergeCell ref="C55:G55"/>
    <mergeCell ref="C61:G61"/>
    <mergeCell ref="C67:G67"/>
    <mergeCell ref="C73:G73"/>
    <mergeCell ref="C92:D92"/>
    <mergeCell ref="C99:D99"/>
    <mergeCell ref="C100:D100"/>
    <mergeCell ref="C101:D101"/>
    <mergeCell ref="C102:D102"/>
    <mergeCell ref="C93:D93"/>
    <mergeCell ref="C94:D94"/>
    <mergeCell ref="C95:D95"/>
    <mergeCell ref="C96:D96"/>
    <mergeCell ref="C97:D97"/>
    <mergeCell ref="C98:D9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41F52-C71B-431A-B593-642AC155BF55}">
  <sheetPr>
    <tabColor theme="9" tint="0.39997558519241921"/>
  </sheetPr>
  <dimension ref="C1:L36"/>
  <sheetViews>
    <sheetView topLeftCell="A12" zoomScale="117" zoomScaleNormal="100" workbookViewId="0">
      <selection activeCell="H39" sqref="H39"/>
    </sheetView>
  </sheetViews>
  <sheetFormatPr defaultColWidth="8.7109375" defaultRowHeight="15"/>
  <cols>
    <col min="1" max="1" width="8.7109375" style="3"/>
    <col min="2" max="2" width="3.7109375" style="3" customWidth="1"/>
    <col min="3" max="3" width="75.7109375" style="18" customWidth="1"/>
    <col min="4" max="4" width="15.7109375" style="8" customWidth="1"/>
    <col min="5" max="8" width="19" style="6" customWidth="1"/>
    <col min="9" max="9" width="22.140625" style="3" customWidth="1"/>
    <col min="10" max="12" width="19" style="3" customWidth="1"/>
    <col min="13" max="16384" width="8.7109375" style="3"/>
  </cols>
  <sheetData>
    <row r="1" spans="3:7">
      <c r="C1" s="9"/>
      <c r="D1" s="5"/>
      <c r="E1" s="4"/>
      <c r="F1" s="4"/>
    </row>
    <row r="2" spans="3:7">
      <c r="C2" s="9"/>
      <c r="D2" s="5"/>
      <c r="E2" s="4"/>
      <c r="F2" s="4"/>
    </row>
    <row r="3" spans="3:7">
      <c r="C3" s="9"/>
      <c r="D3" s="5"/>
      <c r="E3" s="4"/>
      <c r="F3" s="4"/>
    </row>
    <row r="4" spans="3:7">
      <c r="C4" s="9"/>
      <c r="D4" s="5"/>
      <c r="E4" s="4"/>
      <c r="F4" s="4"/>
    </row>
    <row r="5" spans="3:7">
      <c r="C5" s="9"/>
      <c r="D5" s="5"/>
      <c r="E5" s="4"/>
      <c r="F5" s="4"/>
    </row>
    <row r="6" spans="3:7">
      <c r="C6" s="3"/>
      <c r="D6" s="10"/>
      <c r="E6" s="7"/>
      <c r="F6" s="7"/>
    </row>
    <row r="7" spans="3:7" ht="18.75">
      <c r="C7" s="11" t="s">
        <v>190</v>
      </c>
      <c r="G7"/>
    </row>
    <row r="8" spans="3:7">
      <c r="C8" s="12"/>
      <c r="D8" s="13"/>
      <c r="E8" s="14"/>
      <c r="F8" s="14"/>
    </row>
    <row r="9" spans="3:7">
      <c r="C9" s="86" t="s">
        <v>191</v>
      </c>
      <c r="D9" s="87"/>
      <c r="E9" s="88"/>
      <c r="F9" s="88"/>
      <c r="G9" s="23"/>
    </row>
    <row r="10" spans="3:7">
      <c r="C10" s="89"/>
      <c r="D10" s="25" t="s">
        <v>122</v>
      </c>
      <c r="E10" s="26">
        <v>2022</v>
      </c>
      <c r="F10" s="26">
        <v>2023</v>
      </c>
      <c r="G10" s="26" t="s">
        <v>118</v>
      </c>
    </row>
    <row r="11" spans="3:7">
      <c r="C11" s="15" t="s">
        <v>519</v>
      </c>
      <c r="D11" s="90" t="s">
        <v>150</v>
      </c>
      <c r="E11" s="39">
        <v>0</v>
      </c>
      <c r="F11" s="91">
        <v>0</v>
      </c>
      <c r="G11" s="91">
        <v>0</v>
      </c>
    </row>
    <row r="12" spans="3:7">
      <c r="C12" s="92" t="s">
        <v>520</v>
      </c>
      <c r="D12" s="90" t="s">
        <v>174</v>
      </c>
      <c r="E12" s="39">
        <v>0</v>
      </c>
      <c r="F12" s="39">
        <v>0</v>
      </c>
      <c r="G12" s="562">
        <v>0</v>
      </c>
    </row>
    <row r="13" spans="3:7" ht="30">
      <c r="C13" s="93" t="s">
        <v>521</v>
      </c>
      <c r="D13" s="94" t="s">
        <v>1</v>
      </c>
      <c r="E13" s="95">
        <v>100</v>
      </c>
      <c r="F13" s="95">
        <v>100</v>
      </c>
      <c r="G13" s="563">
        <v>100</v>
      </c>
    </row>
    <row r="14" spans="3:7">
      <c r="C14" s="93" t="s">
        <v>522</v>
      </c>
      <c r="D14" s="96" t="s">
        <v>1</v>
      </c>
      <c r="E14" s="97" t="s">
        <v>12</v>
      </c>
      <c r="F14" s="97" t="s">
        <v>13</v>
      </c>
      <c r="G14" s="564">
        <v>42.6</v>
      </c>
    </row>
    <row r="15" spans="3:7">
      <c r="C15" s="98"/>
      <c r="D15" s="99"/>
    </row>
    <row r="16" spans="3:7">
      <c r="C16" s="98"/>
      <c r="D16" s="99"/>
    </row>
    <row r="17" spans="3:12">
      <c r="C17" s="86" t="s">
        <v>185</v>
      </c>
      <c r="D17" s="87"/>
      <c r="E17" s="88"/>
      <c r="F17" s="88"/>
      <c r="G17" s="23"/>
    </row>
    <row r="18" spans="3:12">
      <c r="C18" s="89"/>
      <c r="D18" s="25" t="s">
        <v>122</v>
      </c>
      <c r="E18" s="26">
        <v>2022</v>
      </c>
      <c r="F18" s="26">
        <v>2023</v>
      </c>
      <c r="G18" s="26" t="s">
        <v>118</v>
      </c>
    </row>
    <row r="19" spans="3:12">
      <c r="C19" s="100" t="s">
        <v>184</v>
      </c>
      <c r="D19" s="90" t="s">
        <v>174</v>
      </c>
      <c r="E19" s="102" t="s">
        <v>14</v>
      </c>
      <c r="F19" s="103" t="s">
        <v>15</v>
      </c>
      <c r="G19" s="125">
        <v>1.55</v>
      </c>
    </row>
    <row r="20" spans="3:12">
      <c r="C20" s="100" t="s">
        <v>186</v>
      </c>
      <c r="D20" s="90" t="s">
        <v>150</v>
      </c>
      <c r="E20" s="39">
        <v>0</v>
      </c>
      <c r="F20" s="39">
        <v>0</v>
      </c>
      <c r="G20" s="39">
        <v>0</v>
      </c>
    </row>
    <row r="21" spans="3:12">
      <c r="C21" s="105" t="s">
        <v>187</v>
      </c>
      <c r="D21" s="90" t="s">
        <v>150</v>
      </c>
      <c r="E21" s="106">
        <v>0</v>
      </c>
      <c r="F21" s="91">
        <v>0</v>
      </c>
      <c r="G21" s="91">
        <v>0</v>
      </c>
    </row>
    <row r="22" spans="3:12">
      <c r="C22" s="100" t="s">
        <v>188</v>
      </c>
      <c r="D22" s="90" t="s">
        <v>150</v>
      </c>
      <c r="E22" s="106">
        <v>0</v>
      </c>
      <c r="F22" s="106">
        <v>0</v>
      </c>
      <c r="G22" s="106">
        <v>0</v>
      </c>
    </row>
    <row r="23" spans="3:12">
      <c r="C23" s="104" t="s">
        <v>189</v>
      </c>
      <c r="D23" s="90" t="s">
        <v>150</v>
      </c>
      <c r="E23" s="106">
        <v>0</v>
      </c>
      <c r="F23" s="106">
        <v>0</v>
      </c>
      <c r="G23" s="106">
        <v>0</v>
      </c>
    </row>
    <row r="26" spans="3:12">
      <c r="C26" s="152" t="s">
        <v>183</v>
      </c>
      <c r="D26" s="153"/>
      <c r="E26" s="153"/>
      <c r="F26" s="153"/>
      <c r="G26" s="153"/>
      <c r="H26" s="154"/>
      <c r="I26" s="154"/>
      <c r="J26" s="154"/>
      <c r="K26" s="154"/>
      <c r="L26" s="154"/>
    </row>
    <row r="27" spans="3:12" ht="24.75" customHeight="1">
      <c r="C27" s="156"/>
      <c r="D27" s="25" t="s">
        <v>122</v>
      </c>
      <c r="E27" s="158" t="s">
        <v>182</v>
      </c>
      <c r="F27" s="158" t="s">
        <v>175</v>
      </c>
      <c r="G27" s="158" t="s">
        <v>176</v>
      </c>
      <c r="H27" s="158" t="s">
        <v>177</v>
      </c>
      <c r="I27" s="158" t="s">
        <v>178</v>
      </c>
      <c r="J27" s="158" t="s">
        <v>179</v>
      </c>
      <c r="K27" s="158" t="s">
        <v>180</v>
      </c>
      <c r="L27" s="158" t="s">
        <v>181</v>
      </c>
    </row>
    <row r="28" spans="3:12">
      <c r="C28" s="100" t="s">
        <v>184</v>
      </c>
      <c r="D28" s="90" t="s">
        <v>174</v>
      </c>
      <c r="E28" s="467">
        <f>SUM(F28:L28)</f>
        <v>27.42</v>
      </c>
      <c r="F28" s="458">
        <v>1.55</v>
      </c>
      <c r="G28" s="458">
        <v>25.5</v>
      </c>
      <c r="H28" s="458">
        <v>0</v>
      </c>
      <c r="I28" s="458">
        <v>0</v>
      </c>
      <c r="J28" s="458">
        <v>0.37</v>
      </c>
      <c r="K28" s="458">
        <v>0</v>
      </c>
      <c r="L28" s="458">
        <v>0</v>
      </c>
    </row>
    <row r="29" spans="3:12">
      <c r="C29" s="16"/>
    </row>
    <row r="30" spans="3:12">
      <c r="C30" s="98"/>
    </row>
    <row r="31" spans="3:12">
      <c r="C31" s="16"/>
    </row>
    <row r="32" spans="3:12">
      <c r="C32" s="16"/>
    </row>
    <row r="33" spans="3:3">
      <c r="C33" s="16"/>
    </row>
    <row r="34" spans="3:3">
      <c r="C34" s="98"/>
    </row>
    <row r="35" spans="3:3">
      <c r="C35" s="16"/>
    </row>
    <row r="36" spans="3:3">
      <c r="C36" s="16"/>
    </row>
  </sheetData>
  <sheetProtection algorithmName="SHA-512" hashValue="fM1ysaULqbobhuQ/GeyZ/OjvLuAav06D93nbJ+cC+iRUqeaICUWf1bdZlMPSJ4KAdEpweOAySOLIzNuPfs4EiA==" saltValue="S4G989x5nY5nleddjSU4mA==" spinCount="100000" sheet="1" objects="1" scenarios="1" selectLockedCells="1" selectUnlockedCell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B94C-F4A5-4842-9000-099741C48E91}">
  <sheetPr>
    <tabColor rgb="FF92D050"/>
  </sheetPr>
  <dimension ref="A1:H88"/>
  <sheetViews>
    <sheetView showGridLines="0" topLeftCell="A67" zoomScale="115" zoomScaleNormal="115" workbookViewId="0">
      <selection activeCell="C89" sqref="C89"/>
    </sheetView>
  </sheetViews>
  <sheetFormatPr defaultColWidth="8.7109375" defaultRowHeight="15"/>
  <cols>
    <col min="1" max="1" width="7.28515625" style="3" customWidth="1"/>
    <col min="2" max="2" width="3.7109375" style="3" customWidth="1"/>
    <col min="3" max="3" width="75.7109375" style="18" customWidth="1"/>
    <col min="4" max="4" width="15.7109375" style="8" customWidth="1"/>
    <col min="5" max="8" width="25.7109375" style="6" customWidth="1"/>
    <col min="9" max="16384" width="8.7109375" style="3"/>
  </cols>
  <sheetData>
    <row r="1" spans="3:8">
      <c r="C1" s="9"/>
      <c r="D1" s="5"/>
      <c r="E1" s="4"/>
      <c r="F1" s="4"/>
    </row>
    <row r="2" spans="3:8">
      <c r="C2" s="9"/>
      <c r="D2" s="5"/>
      <c r="E2" s="4"/>
      <c r="F2" s="4"/>
    </row>
    <row r="3" spans="3:8">
      <c r="C3" s="9"/>
      <c r="D3" s="5"/>
      <c r="E3" s="4"/>
      <c r="F3" s="4"/>
    </row>
    <row r="4" spans="3:8">
      <c r="C4" s="9"/>
      <c r="D4" s="5"/>
      <c r="E4" s="4"/>
      <c r="F4" s="4"/>
    </row>
    <row r="5" spans="3:8">
      <c r="C5" s="9"/>
      <c r="D5" s="5"/>
      <c r="E5" s="4"/>
      <c r="F5" s="4"/>
    </row>
    <row r="6" spans="3:8">
      <c r="C6" s="3"/>
      <c r="D6" s="10"/>
      <c r="E6" s="7"/>
      <c r="F6" s="7"/>
    </row>
    <row r="7" spans="3:8" ht="18.75">
      <c r="C7" s="11" t="s">
        <v>192</v>
      </c>
      <c r="G7"/>
    </row>
    <row r="8" spans="3:8">
      <c r="C8" s="12"/>
      <c r="D8" s="13"/>
      <c r="E8" s="14"/>
      <c r="F8" s="14"/>
    </row>
    <row r="9" spans="3:8" ht="18.75" customHeight="1">
      <c r="C9" s="653" t="s">
        <v>193</v>
      </c>
      <c r="D9" s="653"/>
      <c r="E9" s="653"/>
      <c r="F9" s="653"/>
      <c r="G9" s="23"/>
    </row>
    <row r="10" spans="3:8">
      <c r="C10" s="89"/>
      <c r="D10" s="25" t="s">
        <v>122</v>
      </c>
      <c r="E10" s="26">
        <v>2022</v>
      </c>
      <c r="F10" s="26">
        <v>2023</v>
      </c>
      <c r="G10" s="26" t="s">
        <v>118</v>
      </c>
      <c r="H10" s="16"/>
    </row>
    <row r="11" spans="3:8">
      <c r="C11" s="100" t="s">
        <v>195</v>
      </c>
      <c r="D11" s="101" t="s">
        <v>194</v>
      </c>
      <c r="E11" s="107" t="s">
        <v>16</v>
      </c>
      <c r="F11" s="122">
        <v>2894</v>
      </c>
      <c r="G11" s="525">
        <v>3931.9319999999998</v>
      </c>
      <c r="H11" s="16"/>
    </row>
    <row r="12" spans="3:8">
      <c r="C12" s="105" t="s">
        <v>196</v>
      </c>
      <c r="D12" s="90" t="s">
        <v>1</v>
      </c>
      <c r="E12" s="95" t="s">
        <v>526</v>
      </c>
      <c r="F12" s="108" t="s">
        <v>17</v>
      </c>
      <c r="G12" s="526">
        <f>(G11/F11-1)*100</f>
        <v>35.864961990324808</v>
      </c>
      <c r="H12" s="98"/>
    </row>
    <row r="13" spans="3:8">
      <c r="C13" s="105" t="s">
        <v>197</v>
      </c>
      <c r="D13" s="101" t="s">
        <v>194</v>
      </c>
      <c r="E13" s="109">
        <v>1162</v>
      </c>
      <c r="F13" s="95">
        <v>1769</v>
      </c>
      <c r="G13" s="525">
        <f>F25-F24-F23</f>
        <v>2351.9999999999995</v>
      </c>
      <c r="H13" s="98"/>
    </row>
    <row r="14" spans="3:8">
      <c r="C14" s="105" t="s">
        <v>198</v>
      </c>
      <c r="D14" s="90" t="s">
        <v>1</v>
      </c>
      <c r="E14" s="95" t="s">
        <v>526</v>
      </c>
      <c r="F14" s="110" t="s">
        <v>18</v>
      </c>
      <c r="G14" s="526">
        <f>(G13/F13-1)*100</f>
        <v>32.956472583380418</v>
      </c>
      <c r="H14" s="98"/>
    </row>
    <row r="15" spans="3:8">
      <c r="C15" s="100" t="s">
        <v>535</v>
      </c>
      <c r="D15" s="101" t="s">
        <v>194</v>
      </c>
      <c r="E15" s="111">
        <v>424</v>
      </c>
      <c r="F15" s="112">
        <v>593</v>
      </c>
      <c r="G15" s="525">
        <f>F24</f>
        <v>879.88</v>
      </c>
      <c r="H15" s="98"/>
    </row>
    <row r="16" spans="3:8">
      <c r="C16" s="105" t="s">
        <v>536</v>
      </c>
      <c r="D16" s="90" t="s">
        <v>1</v>
      </c>
      <c r="E16" s="95" t="s">
        <v>526</v>
      </c>
      <c r="F16" s="112" t="s">
        <v>19</v>
      </c>
      <c r="G16" s="526">
        <f>(G15/F15-1)*100</f>
        <v>48.377740303541316</v>
      </c>
      <c r="H16" s="98"/>
    </row>
    <row r="17" spans="1:8">
      <c r="C17" s="105" t="s">
        <v>199</v>
      </c>
      <c r="D17" s="101" t="s">
        <v>194</v>
      </c>
      <c r="E17" s="111">
        <v>447</v>
      </c>
      <c r="F17" s="112">
        <v>531</v>
      </c>
      <c r="G17" s="525">
        <f>F23</f>
        <v>700.05200000000002</v>
      </c>
      <c r="H17" s="98"/>
    </row>
    <row r="18" spans="1:8">
      <c r="C18" s="105" t="s">
        <v>200</v>
      </c>
      <c r="D18" s="90" t="s">
        <v>1</v>
      </c>
      <c r="E18" s="95" t="s">
        <v>526</v>
      </c>
      <c r="F18" s="112" t="s">
        <v>20</v>
      </c>
      <c r="G18" s="526">
        <f>(G17/F17-1)*100</f>
        <v>31.836534839924681</v>
      </c>
      <c r="H18" s="16"/>
    </row>
    <row r="19" spans="1:8">
      <c r="C19" s="98"/>
      <c r="D19" s="113"/>
      <c r="E19" s="566"/>
      <c r="F19" s="567"/>
      <c r="G19" s="568"/>
      <c r="H19" s="16"/>
    </row>
    <row r="20" spans="1:8">
      <c r="C20" s="98"/>
      <c r="D20" s="113"/>
      <c r="E20" s="114"/>
      <c r="F20" s="17"/>
      <c r="H20" s="16"/>
    </row>
    <row r="21" spans="1:8">
      <c r="A21" s="33"/>
      <c r="C21" s="115" t="s">
        <v>542</v>
      </c>
      <c r="D21" s="115"/>
      <c r="E21" s="115"/>
      <c r="F21" s="23"/>
      <c r="G21" s="20"/>
      <c r="H21" s="98"/>
    </row>
    <row r="22" spans="1:8">
      <c r="C22" s="255"/>
      <c r="D22" s="25" t="s">
        <v>122</v>
      </c>
      <c r="E22" s="26" t="s">
        <v>9</v>
      </c>
      <c r="F22" s="26" t="s">
        <v>118</v>
      </c>
      <c r="H22" s="98"/>
    </row>
    <row r="23" spans="1:8" ht="16.5" customHeight="1">
      <c r="C23" s="345" t="s">
        <v>201</v>
      </c>
      <c r="D23" s="101" t="s">
        <v>194</v>
      </c>
      <c r="E23" s="474">
        <f>531362/1000</f>
        <v>531.36199999999997</v>
      </c>
      <c r="F23" s="474">
        <v>700.05200000000002</v>
      </c>
      <c r="H23" s="497"/>
    </row>
    <row r="24" spans="1:8" ht="16.5" customHeight="1">
      <c r="C24" s="351" t="s">
        <v>202</v>
      </c>
      <c r="D24" s="101" t="s">
        <v>194</v>
      </c>
      <c r="E24" s="475">
        <f>593497/1000</f>
        <v>593.49699999999996</v>
      </c>
      <c r="F24" s="474">
        <v>879.88</v>
      </c>
      <c r="H24" s="497"/>
    </row>
    <row r="25" spans="1:8" ht="16.5" customHeight="1">
      <c r="C25" s="345" t="s">
        <v>203</v>
      </c>
      <c r="D25" s="101" t="s">
        <v>194</v>
      </c>
      <c r="E25" s="475">
        <f>F11</f>
        <v>2894</v>
      </c>
      <c r="F25" s="474">
        <v>3931.9319999999998</v>
      </c>
      <c r="H25" s="497"/>
    </row>
    <row r="26" spans="1:8" ht="16.5" customHeight="1">
      <c r="C26" s="351" t="s">
        <v>204</v>
      </c>
      <c r="D26" s="401" t="s">
        <v>1</v>
      </c>
      <c r="E26" s="475">
        <f>(E23+E24)/E25*100</f>
        <v>38.868659295093295</v>
      </c>
      <c r="F26" s="474">
        <f>(F23+F24)/F25*100</f>
        <v>40.182078428619825</v>
      </c>
      <c r="H26" s="497"/>
    </row>
    <row r="27" spans="1:8">
      <c r="C27" s="98"/>
      <c r="D27" s="113"/>
      <c r="E27" s="114"/>
      <c r="F27" s="17"/>
      <c r="H27" s="497"/>
    </row>
    <row r="28" spans="1:8">
      <c r="C28" s="98"/>
      <c r="D28" s="113"/>
      <c r="E28" s="114"/>
      <c r="F28" s="17"/>
      <c r="H28" s="497"/>
    </row>
    <row r="29" spans="1:8" s="6" customFormat="1">
      <c r="A29" s="3"/>
      <c r="B29" s="3"/>
      <c r="C29" s="115" t="s">
        <v>543</v>
      </c>
      <c r="D29" s="115"/>
      <c r="E29" s="115"/>
      <c r="F29" s="115"/>
      <c r="G29" s="23"/>
      <c r="H29" s="497"/>
    </row>
    <row r="30" spans="1:8" s="6" customFormat="1">
      <c r="A30" s="3"/>
      <c r="B30" s="3"/>
      <c r="C30" s="26"/>
      <c r="D30" s="25" t="s">
        <v>122</v>
      </c>
      <c r="E30" s="26">
        <v>2022</v>
      </c>
      <c r="F30" s="26">
        <v>2023</v>
      </c>
      <c r="G30" s="26" t="s">
        <v>118</v>
      </c>
      <c r="H30" s="497"/>
    </row>
    <row r="31" spans="1:8" s="6" customFormat="1">
      <c r="A31" s="3"/>
      <c r="B31" s="3"/>
      <c r="C31" s="100" t="s">
        <v>205</v>
      </c>
      <c r="D31" s="116" t="s">
        <v>174</v>
      </c>
      <c r="E31" s="117" t="s">
        <v>21</v>
      </c>
      <c r="F31" s="118" t="s">
        <v>22</v>
      </c>
      <c r="G31" s="527">
        <v>879880</v>
      </c>
      <c r="H31" s="3"/>
    </row>
    <row r="32" spans="1:8" s="6" customFormat="1">
      <c r="A32" s="3"/>
      <c r="B32" s="3"/>
      <c r="C32" s="100" t="s">
        <v>206</v>
      </c>
      <c r="D32" s="116" t="s">
        <v>150</v>
      </c>
      <c r="E32" s="117" t="s">
        <v>23</v>
      </c>
      <c r="F32" s="118" t="s">
        <v>24</v>
      </c>
      <c r="G32" s="121">
        <v>26827</v>
      </c>
      <c r="H32" s="3"/>
    </row>
    <row r="33" spans="1:8" s="6" customFormat="1">
      <c r="A33" s="3"/>
      <c r="B33" s="3"/>
      <c r="C33" s="100" t="s">
        <v>207</v>
      </c>
      <c r="D33" s="101" t="s">
        <v>194</v>
      </c>
      <c r="E33" s="495">
        <v>996</v>
      </c>
      <c r="F33" s="499">
        <v>1146</v>
      </c>
      <c r="G33" s="499">
        <v>1579</v>
      </c>
      <c r="H33" s="3"/>
    </row>
    <row r="34" spans="1:8" s="6" customFormat="1">
      <c r="A34" s="3"/>
      <c r="B34" s="3"/>
      <c r="C34" s="100" t="s">
        <v>208</v>
      </c>
      <c r="D34" s="101" t="s">
        <v>194</v>
      </c>
      <c r="E34" s="118">
        <v>40</v>
      </c>
      <c r="F34" s="121">
        <v>82</v>
      </c>
      <c r="G34" s="118">
        <v>225</v>
      </c>
      <c r="H34" s="3"/>
    </row>
    <row r="35" spans="1:8" s="6" customFormat="1">
      <c r="A35" s="3"/>
      <c r="B35" s="3"/>
      <c r="C35" s="593"/>
      <c r="D35" s="589"/>
      <c r="E35" s="590"/>
      <c r="F35" s="591"/>
      <c r="G35" s="592"/>
      <c r="H35" s="3"/>
    </row>
    <row r="36" spans="1:8">
      <c r="C36" s="12"/>
    </row>
    <row r="37" spans="1:8" ht="17.25" customHeight="1">
      <c r="C37" s="21" t="s">
        <v>209</v>
      </c>
      <c r="D37" s="87"/>
      <c r="E37" s="88"/>
      <c r="F37" s="88"/>
      <c r="G37" s="23"/>
    </row>
    <row r="38" spans="1:8">
      <c r="C38" s="89"/>
      <c r="D38" s="25" t="s">
        <v>122</v>
      </c>
      <c r="E38" s="26">
        <v>2022</v>
      </c>
      <c r="F38" s="26">
        <v>2023</v>
      </c>
      <c r="G38" s="26" t="s">
        <v>118</v>
      </c>
    </row>
    <row r="39" spans="1:8">
      <c r="C39" s="100" t="s">
        <v>210</v>
      </c>
      <c r="D39" s="101" t="s">
        <v>150</v>
      </c>
      <c r="E39" s="107">
        <v>0</v>
      </c>
      <c r="F39" s="107">
        <v>0</v>
      </c>
      <c r="G39" s="118">
        <v>0</v>
      </c>
    </row>
    <row r="40" spans="1:8">
      <c r="C40" s="16"/>
      <c r="D40" s="113"/>
      <c r="E40" s="14"/>
      <c r="F40" s="14"/>
    </row>
    <row r="42" spans="1:8" ht="19.5" customHeight="1">
      <c r="C42" s="86" t="s">
        <v>211</v>
      </c>
      <c r="D42" s="87"/>
      <c r="E42" s="88"/>
      <c r="F42" s="88"/>
      <c r="G42" s="23"/>
    </row>
    <row r="43" spans="1:8">
      <c r="C43" s="89"/>
      <c r="D43" s="25" t="s">
        <v>122</v>
      </c>
      <c r="E43" s="26" t="s">
        <v>8</v>
      </c>
      <c r="F43" s="26" t="s">
        <v>9</v>
      </c>
      <c r="G43" s="26" t="s">
        <v>118</v>
      </c>
    </row>
    <row r="44" spans="1:8">
      <c r="C44" s="100" t="s">
        <v>212</v>
      </c>
      <c r="D44" s="101" t="s">
        <v>194</v>
      </c>
      <c r="E44" s="124" t="s">
        <v>25</v>
      </c>
      <c r="F44" s="124" t="s">
        <v>26</v>
      </c>
      <c r="G44" s="528">
        <v>95.098330000000004</v>
      </c>
      <c r="H44" s="16"/>
    </row>
    <row r="45" spans="1:8">
      <c r="C45" s="105" t="s">
        <v>213</v>
      </c>
      <c r="D45" s="101" t="s">
        <v>194</v>
      </c>
      <c r="E45" s="125" t="s">
        <v>27</v>
      </c>
      <c r="F45" s="124" t="s">
        <v>28</v>
      </c>
      <c r="G45" s="528">
        <v>79.781360000000006</v>
      </c>
      <c r="H45" s="16"/>
    </row>
    <row r="46" spans="1:8">
      <c r="C46" s="104" t="s">
        <v>214</v>
      </c>
      <c r="D46" s="101" t="s">
        <v>194</v>
      </c>
      <c r="E46" s="125" t="s">
        <v>29</v>
      </c>
      <c r="F46" s="126" t="s">
        <v>30</v>
      </c>
      <c r="G46" s="528">
        <v>15.316969999999998</v>
      </c>
      <c r="H46" s="98"/>
    </row>
    <row r="47" spans="1:8">
      <c r="C47" s="98"/>
      <c r="D47" s="113"/>
      <c r="E47" s="114"/>
      <c r="F47" s="17"/>
      <c r="H47" s="16"/>
    </row>
    <row r="48" spans="1:8">
      <c r="C48" s="12"/>
      <c r="D48" s="113"/>
      <c r="E48" s="14"/>
      <c r="F48" s="14"/>
      <c r="H48" s="16"/>
    </row>
    <row r="49" spans="1:8" ht="20.25" customHeight="1">
      <c r="C49" s="86" t="s">
        <v>215</v>
      </c>
      <c r="D49" s="87"/>
      <c r="E49" s="88"/>
      <c r="F49" s="88"/>
      <c r="G49" s="23"/>
    </row>
    <row r="50" spans="1:8">
      <c r="C50" s="89"/>
      <c r="D50" s="25" t="s">
        <v>122</v>
      </c>
      <c r="E50" s="26" t="s">
        <v>8</v>
      </c>
      <c r="F50" s="26" t="s">
        <v>9</v>
      </c>
      <c r="G50" s="26" t="s">
        <v>118</v>
      </c>
    </row>
    <row r="51" spans="1:8">
      <c r="C51" s="100" t="s">
        <v>216</v>
      </c>
      <c r="D51" s="101" t="s">
        <v>1</v>
      </c>
      <c r="E51" s="127" t="s">
        <v>31</v>
      </c>
      <c r="F51" s="107">
        <v>99</v>
      </c>
      <c r="G51" s="473">
        <f>G45/G44*100</f>
        <v>83.893544713140599</v>
      </c>
    </row>
    <row r="53" spans="1:8">
      <c r="F53" s="128"/>
    </row>
    <row r="54" spans="1:8" ht="18" customHeight="1">
      <c r="C54" s="86" t="s">
        <v>217</v>
      </c>
      <c r="D54" s="87"/>
      <c r="E54" s="88"/>
      <c r="F54" s="129"/>
      <c r="G54" s="23"/>
    </row>
    <row r="55" spans="1:8">
      <c r="C55" s="89"/>
      <c r="D55" s="25" t="s">
        <v>122</v>
      </c>
      <c r="E55" s="26" t="s">
        <v>8</v>
      </c>
      <c r="F55" s="130" t="s">
        <v>9</v>
      </c>
      <c r="G55" s="26" t="s">
        <v>118</v>
      </c>
    </row>
    <row r="56" spans="1:8">
      <c r="C56" s="100" t="s">
        <v>218</v>
      </c>
      <c r="D56" s="101" t="s">
        <v>1</v>
      </c>
      <c r="E56" s="107">
        <v>52</v>
      </c>
      <c r="F56" s="107">
        <v>73</v>
      </c>
      <c r="G56" s="118">
        <v>69</v>
      </c>
    </row>
    <row r="57" spans="1:8">
      <c r="D57" s="99"/>
    </row>
    <row r="58" spans="1:8">
      <c r="A58" s="33"/>
      <c r="C58" s="131"/>
      <c r="D58" s="132"/>
      <c r="E58" s="20"/>
      <c r="F58" s="20"/>
      <c r="G58" s="20"/>
      <c r="H58" s="20"/>
    </row>
    <row r="59" spans="1:8" ht="19.5" customHeight="1">
      <c r="A59" s="33"/>
      <c r="C59" s="86" t="s">
        <v>219</v>
      </c>
      <c r="D59" s="87"/>
      <c r="E59" s="88"/>
      <c r="F59" s="88"/>
      <c r="G59" s="654"/>
      <c r="H59" s="654"/>
    </row>
    <row r="60" spans="1:8">
      <c r="A60" s="33"/>
      <c r="C60" s="89"/>
      <c r="D60" s="25" t="s">
        <v>122</v>
      </c>
      <c r="E60" s="26" t="s">
        <v>222</v>
      </c>
      <c r="F60" s="26" t="s">
        <v>223</v>
      </c>
      <c r="G60" s="26" t="s">
        <v>224</v>
      </c>
      <c r="H60" s="26" t="s">
        <v>225</v>
      </c>
    </row>
    <row r="61" spans="1:8">
      <c r="A61" s="524"/>
      <c r="C61" s="133" t="s">
        <v>220</v>
      </c>
      <c r="D61" s="134" t="s">
        <v>1</v>
      </c>
      <c r="E61" s="135" t="s">
        <v>32</v>
      </c>
      <c r="F61" s="135" t="s">
        <v>33</v>
      </c>
      <c r="G61" s="135">
        <v>7.7</v>
      </c>
      <c r="H61" s="135">
        <v>7.8</v>
      </c>
    </row>
    <row r="62" spans="1:8">
      <c r="A62"/>
      <c r="C62" s="133" t="s">
        <v>221</v>
      </c>
      <c r="D62" s="136" t="s">
        <v>1</v>
      </c>
      <c r="E62" s="137" t="s">
        <v>34</v>
      </c>
      <c r="F62" s="137" t="s">
        <v>35</v>
      </c>
      <c r="G62" s="135">
        <v>20.8</v>
      </c>
      <c r="H62" s="135">
        <v>23</v>
      </c>
    </row>
    <row r="63" spans="1:8">
      <c r="A63" s="524"/>
      <c r="C63" s="131"/>
      <c r="D63" s="132"/>
      <c r="E63" s="138"/>
      <c r="F63" s="138"/>
      <c r="G63" s="20"/>
      <c r="H63" s="20"/>
    </row>
    <row r="64" spans="1:8">
      <c r="A64" s="33"/>
      <c r="C64" s="131"/>
      <c r="D64" s="132"/>
      <c r="E64" s="138"/>
      <c r="F64" s="138"/>
      <c r="G64" s="20"/>
      <c r="H64" s="20"/>
    </row>
    <row r="65" spans="1:8" ht="20.25" customHeight="1">
      <c r="A65" s="33"/>
      <c r="C65" s="652" t="s">
        <v>226</v>
      </c>
      <c r="D65" s="652"/>
      <c r="E65" s="652"/>
      <c r="F65" s="652"/>
      <c r="G65" s="654"/>
      <c r="H65" s="654"/>
    </row>
    <row r="66" spans="1:8">
      <c r="A66" s="33"/>
      <c r="C66" s="89"/>
      <c r="D66" s="25" t="s">
        <v>122</v>
      </c>
      <c r="E66" s="26" t="s">
        <v>222</v>
      </c>
      <c r="F66" s="26" t="s">
        <v>223</v>
      </c>
      <c r="G66" s="26" t="s">
        <v>224</v>
      </c>
      <c r="H66" s="26" t="s">
        <v>225</v>
      </c>
    </row>
    <row r="67" spans="1:8">
      <c r="A67" s="524"/>
      <c r="C67" s="133" t="s">
        <v>227</v>
      </c>
      <c r="D67" s="134" t="s">
        <v>1</v>
      </c>
      <c r="E67" s="135" t="s">
        <v>36</v>
      </c>
      <c r="F67" s="135" t="s">
        <v>37</v>
      </c>
      <c r="G67" s="135">
        <v>7.8</v>
      </c>
      <c r="H67" s="135">
        <v>8</v>
      </c>
    </row>
    <row r="68" spans="1:8">
      <c r="A68"/>
      <c r="C68" s="133" t="s">
        <v>221</v>
      </c>
      <c r="D68" s="136" t="s">
        <v>1</v>
      </c>
      <c r="E68" s="137" t="s">
        <v>38</v>
      </c>
      <c r="F68" s="137" t="s">
        <v>39</v>
      </c>
      <c r="G68" s="135">
        <v>25.8</v>
      </c>
      <c r="H68" s="135">
        <v>28.4</v>
      </c>
    </row>
    <row r="69" spans="1:8">
      <c r="A69"/>
      <c r="C69" s="131"/>
      <c r="D69" s="132"/>
      <c r="E69" s="138"/>
      <c r="F69" s="138"/>
      <c r="G69" s="138"/>
      <c r="H69" s="138"/>
    </row>
    <row r="70" spans="1:8">
      <c r="A70" s="524"/>
      <c r="C70" s="131"/>
      <c r="D70" s="132"/>
      <c r="E70" s="138"/>
      <c r="F70" s="138"/>
      <c r="G70" s="20"/>
      <c r="H70" s="20"/>
    </row>
    <row r="71" spans="1:8">
      <c r="A71" s="33"/>
      <c r="C71" s="652" t="s">
        <v>228</v>
      </c>
      <c r="D71" s="652"/>
      <c r="E71" s="652"/>
      <c r="F71" s="652"/>
      <c r="G71" s="20"/>
      <c r="H71" s="20"/>
    </row>
    <row r="72" spans="1:8">
      <c r="C72" s="89"/>
      <c r="D72" s="25" t="s">
        <v>122</v>
      </c>
      <c r="E72" s="26" t="s">
        <v>9</v>
      </c>
      <c r="F72" s="26" t="s">
        <v>118</v>
      </c>
    </row>
    <row r="73" spans="1:8">
      <c r="C73" s="133" t="s">
        <v>538</v>
      </c>
      <c r="D73" s="134" t="s">
        <v>229</v>
      </c>
      <c r="E73" s="135">
        <v>4.83</v>
      </c>
      <c r="F73" s="135">
        <v>4.74</v>
      </c>
    </row>
    <row r="74" spans="1:8">
      <c r="C74" s="485" t="s">
        <v>534</v>
      </c>
      <c r="D74" s="134" t="s">
        <v>229</v>
      </c>
      <c r="E74" s="135">
        <v>4.82</v>
      </c>
      <c r="F74" s="135">
        <v>4.7300000000000004</v>
      </c>
    </row>
    <row r="75" spans="1:8">
      <c r="C75" s="485" t="s">
        <v>537</v>
      </c>
      <c r="D75" s="134" t="s">
        <v>229</v>
      </c>
      <c r="E75" s="135">
        <v>4.84</v>
      </c>
      <c r="F75" s="135">
        <v>4.76</v>
      </c>
    </row>
    <row r="76" spans="1:8">
      <c r="C76" s="133" t="s">
        <v>539</v>
      </c>
      <c r="D76" s="134" t="s">
        <v>230</v>
      </c>
      <c r="E76" s="486">
        <v>4936865</v>
      </c>
      <c r="F76" s="486">
        <v>11229962</v>
      </c>
    </row>
    <row r="77" spans="1:8">
      <c r="C77" s="485" t="s">
        <v>534</v>
      </c>
      <c r="D77" s="134" t="s">
        <v>230</v>
      </c>
      <c r="E77" s="486">
        <v>2776582</v>
      </c>
      <c r="F77" s="486">
        <v>8521588</v>
      </c>
    </row>
    <row r="78" spans="1:8">
      <c r="C78" s="485" t="s">
        <v>537</v>
      </c>
      <c r="D78" s="134" t="s">
        <v>230</v>
      </c>
      <c r="E78" s="486">
        <v>2160283</v>
      </c>
      <c r="F78" s="486">
        <v>2708374</v>
      </c>
    </row>
    <row r="79" spans="1:8">
      <c r="C79" s="133" t="s">
        <v>540</v>
      </c>
      <c r="D79" s="134" t="s">
        <v>230</v>
      </c>
      <c r="E79" s="486">
        <v>856084</v>
      </c>
      <c r="F79" s="486">
        <v>3405815</v>
      </c>
    </row>
    <row r="80" spans="1:8">
      <c r="C80" s="485" t="s">
        <v>534</v>
      </c>
      <c r="D80" s="134" t="s">
        <v>230</v>
      </c>
      <c r="E80" s="486">
        <v>53931</v>
      </c>
      <c r="F80" s="486">
        <v>2943269</v>
      </c>
    </row>
    <row r="81" spans="3:6">
      <c r="C81" s="485" t="s">
        <v>537</v>
      </c>
      <c r="D81" s="134" t="s">
        <v>230</v>
      </c>
      <c r="E81" s="486">
        <v>316774</v>
      </c>
      <c r="F81" s="486">
        <v>462546</v>
      </c>
    </row>
    <row r="82" spans="3:6">
      <c r="C82" s="133" t="s">
        <v>541</v>
      </c>
      <c r="D82" s="134" t="s">
        <v>1</v>
      </c>
      <c r="E82" s="594">
        <v>17</v>
      </c>
      <c r="F82" s="594">
        <v>30</v>
      </c>
    </row>
    <row r="83" spans="3:6">
      <c r="C83" s="485" t="s">
        <v>534</v>
      </c>
      <c r="D83" s="134" t="s">
        <v>1</v>
      </c>
      <c r="E83" s="594">
        <v>19</v>
      </c>
      <c r="F83" s="594">
        <v>35</v>
      </c>
    </row>
    <row r="86" spans="3:6">
      <c r="C86" s="669" t="s">
        <v>556</v>
      </c>
      <c r="D86" s="669"/>
      <c r="E86" s="439"/>
    </row>
    <row r="87" spans="3:6" ht="30">
      <c r="C87" s="452" t="s">
        <v>405</v>
      </c>
      <c r="D87" s="440" t="s">
        <v>406</v>
      </c>
      <c r="E87" s="440" t="s">
        <v>407</v>
      </c>
    </row>
    <row r="88" spans="3:6" ht="30">
      <c r="C88" s="680" t="s">
        <v>592</v>
      </c>
      <c r="D88" s="679" t="s">
        <v>591</v>
      </c>
      <c r="E88" s="556" t="s">
        <v>410</v>
      </c>
    </row>
  </sheetData>
  <sheetProtection algorithmName="SHA-512" hashValue="SwklTsX0650CBLiL7BnHG8iWc55UCJJognUCYOF84hVCPVPw7esiro07pMB6TDFkPeU7pwoMcKVjCPxph4ty1A==" saltValue="b/tYWlOMDRszwj68tENlsQ==" spinCount="100000" sheet="1" objects="1" scenarios="1" selectLockedCells="1" selectUnlockedCells="1"/>
  <mergeCells count="6">
    <mergeCell ref="C86:D86"/>
    <mergeCell ref="C71:F71"/>
    <mergeCell ref="C9:F9"/>
    <mergeCell ref="G59:H59"/>
    <mergeCell ref="C65:F65"/>
    <mergeCell ref="G65:H65"/>
  </mergeCells>
  <phoneticPr fontId="52"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C19C7-D7F4-4942-AE4A-784FCD8C1D59}">
  <sheetPr>
    <tabColor theme="9" tint="0.39997558519241921"/>
  </sheetPr>
  <dimension ref="B1:L398"/>
  <sheetViews>
    <sheetView showGridLines="0" topLeftCell="A285" zoomScaleNormal="100" workbookViewId="0">
      <selection activeCell="G302" sqref="G302:G304"/>
    </sheetView>
  </sheetViews>
  <sheetFormatPr defaultColWidth="8.7109375" defaultRowHeight="15"/>
  <cols>
    <col min="1" max="1" width="4.42578125" style="142" customWidth="1"/>
    <col min="2" max="2" width="3.7109375" style="142" customWidth="1"/>
    <col min="3" max="3" width="75.7109375" style="139" customWidth="1"/>
    <col min="4" max="4" width="16.7109375" style="140" customWidth="1"/>
    <col min="5" max="6" width="25.7109375" style="141" customWidth="1"/>
    <col min="7" max="7" width="25.7109375" style="155" customWidth="1"/>
    <col min="8" max="8" width="24.140625" style="141" customWidth="1"/>
    <col min="9" max="12" width="25.7109375" style="142" customWidth="1"/>
    <col min="13" max="16384" width="8.7109375" style="142"/>
  </cols>
  <sheetData>
    <row r="1" spans="3:7">
      <c r="C1" s="143"/>
      <c r="D1" s="144"/>
      <c r="E1" s="145"/>
      <c r="F1" s="145"/>
      <c r="G1" s="141"/>
    </row>
    <row r="2" spans="3:7">
      <c r="C2" s="143"/>
      <c r="D2" s="144"/>
      <c r="E2" s="145"/>
      <c r="F2" s="145"/>
      <c r="G2" s="141"/>
    </row>
    <row r="3" spans="3:7">
      <c r="C3" s="143"/>
      <c r="D3" s="144"/>
      <c r="E3" s="145"/>
      <c r="F3" s="145"/>
      <c r="G3" s="141"/>
    </row>
    <row r="4" spans="3:7">
      <c r="C4" s="143"/>
      <c r="D4" s="144"/>
      <c r="E4" s="145"/>
      <c r="F4" s="145"/>
      <c r="G4" s="141"/>
    </row>
    <row r="5" spans="3:7">
      <c r="C5" s="143"/>
      <c r="D5" s="144"/>
      <c r="E5" s="145"/>
      <c r="F5" s="145"/>
      <c r="G5" s="141"/>
    </row>
    <row r="6" spans="3:7">
      <c r="C6" s="142"/>
      <c r="D6" s="146"/>
      <c r="E6" s="147"/>
      <c r="F6" s="147"/>
      <c r="G6" s="141"/>
    </row>
    <row r="7" spans="3:7" ht="18.75">
      <c r="C7" s="148" t="s">
        <v>231</v>
      </c>
    </row>
    <row r="8" spans="3:7">
      <c r="C8" s="149"/>
      <c r="D8" s="150"/>
      <c r="E8" s="151"/>
      <c r="F8" s="151"/>
      <c r="G8"/>
    </row>
    <row r="9" spans="3:7">
      <c r="C9" s="152" t="s">
        <v>232</v>
      </c>
      <c r="D9" s="153"/>
      <c r="E9" s="154"/>
      <c r="F9" s="154"/>
      <c r="G9" s="154"/>
    </row>
    <row r="10" spans="3:7">
      <c r="C10" s="156"/>
      <c r="D10" s="157" t="s">
        <v>122</v>
      </c>
      <c r="E10" s="158">
        <v>2022</v>
      </c>
      <c r="F10" s="158">
        <v>2023</v>
      </c>
      <c r="G10" s="158" t="s">
        <v>118</v>
      </c>
    </row>
    <row r="11" spans="3:7">
      <c r="C11" s="194" t="s">
        <v>232</v>
      </c>
      <c r="D11" s="177" t="s">
        <v>124</v>
      </c>
      <c r="E11" s="159" t="s">
        <v>40</v>
      </c>
      <c r="F11" s="458" t="s">
        <v>41</v>
      </c>
      <c r="G11" s="458">
        <v>7692</v>
      </c>
    </row>
    <row r="12" spans="3:7">
      <c r="C12" s="529" t="s">
        <v>545</v>
      </c>
      <c r="D12" s="160"/>
      <c r="E12" s="160"/>
      <c r="F12" s="160"/>
      <c r="G12" s="141"/>
    </row>
    <row r="13" spans="3:7">
      <c r="C13" s="161"/>
      <c r="D13" s="162"/>
      <c r="E13" s="151"/>
      <c r="F13" s="151"/>
      <c r="G13" s="141"/>
    </row>
    <row r="14" spans="3:7">
      <c r="C14" s="152" t="s">
        <v>234</v>
      </c>
      <c r="D14" s="153"/>
      <c r="E14" s="154"/>
      <c r="F14" s="154"/>
      <c r="G14" s="154"/>
    </row>
    <row r="15" spans="3:7">
      <c r="C15" s="156"/>
      <c r="D15" s="157" t="s">
        <v>122</v>
      </c>
      <c r="E15" s="158">
        <v>2022</v>
      </c>
      <c r="F15" s="158">
        <v>2023</v>
      </c>
      <c r="G15" s="158" t="s">
        <v>118</v>
      </c>
    </row>
    <row r="16" spans="3:7">
      <c r="C16" s="166" t="s">
        <v>235</v>
      </c>
      <c r="D16" s="177" t="s">
        <v>124</v>
      </c>
      <c r="E16" s="168">
        <v>3802</v>
      </c>
      <c r="F16" s="169">
        <v>4297</v>
      </c>
      <c r="G16" s="169">
        <v>4021</v>
      </c>
    </row>
    <row r="17" spans="3:8">
      <c r="C17" s="595" t="s">
        <v>132</v>
      </c>
      <c r="D17" s="177" t="s">
        <v>124</v>
      </c>
      <c r="E17" s="171" t="s">
        <v>42</v>
      </c>
      <c r="F17" s="171" t="s">
        <v>43</v>
      </c>
      <c r="G17" s="171">
        <v>1771</v>
      </c>
    </row>
    <row r="18" spans="3:8">
      <c r="C18" s="596" t="s">
        <v>130</v>
      </c>
      <c r="D18" s="177" t="s">
        <v>124</v>
      </c>
      <c r="E18" s="171" t="s">
        <v>44</v>
      </c>
      <c r="F18" s="171" t="s">
        <v>45</v>
      </c>
      <c r="G18" s="171">
        <v>2250</v>
      </c>
    </row>
    <row r="19" spans="3:8">
      <c r="C19" s="166" t="s">
        <v>236</v>
      </c>
      <c r="D19" s="177" t="s">
        <v>124</v>
      </c>
      <c r="E19" s="169">
        <v>1505</v>
      </c>
      <c r="F19" s="169">
        <v>1506</v>
      </c>
      <c r="G19" s="169">
        <v>1527</v>
      </c>
    </row>
    <row r="20" spans="3:8">
      <c r="C20" s="595" t="s">
        <v>132</v>
      </c>
      <c r="D20" s="177" t="s">
        <v>124</v>
      </c>
      <c r="E20" s="171">
        <v>340</v>
      </c>
      <c r="F20" s="171">
        <v>373</v>
      </c>
      <c r="G20" s="171">
        <v>409</v>
      </c>
    </row>
    <row r="21" spans="3:8">
      <c r="C21" s="596" t="s">
        <v>130</v>
      </c>
      <c r="D21" s="177" t="s">
        <v>124</v>
      </c>
      <c r="E21" s="171" t="s">
        <v>46</v>
      </c>
      <c r="F21" s="171" t="s">
        <v>47</v>
      </c>
      <c r="G21" s="171">
        <v>1118</v>
      </c>
    </row>
    <row r="22" spans="3:8">
      <c r="C22" s="166" t="s">
        <v>237</v>
      </c>
      <c r="D22" s="177" t="s">
        <v>124</v>
      </c>
      <c r="E22" s="169">
        <v>288</v>
      </c>
      <c r="F22" s="169">
        <v>273</v>
      </c>
      <c r="G22" s="169">
        <v>276</v>
      </c>
    </row>
    <row r="23" spans="3:8">
      <c r="C23" s="595" t="s">
        <v>132</v>
      </c>
      <c r="D23" s="177" t="s">
        <v>124</v>
      </c>
      <c r="E23" s="171">
        <v>65</v>
      </c>
      <c r="F23" s="171">
        <v>58</v>
      </c>
      <c r="G23" s="171">
        <v>54</v>
      </c>
      <c r="H23" s="188"/>
    </row>
    <row r="24" spans="3:8">
      <c r="C24" s="596" t="s">
        <v>130</v>
      </c>
      <c r="D24" s="177" t="s">
        <v>124</v>
      </c>
      <c r="E24" s="171">
        <v>223</v>
      </c>
      <c r="F24" s="171">
        <v>215</v>
      </c>
      <c r="G24" s="171">
        <v>222</v>
      </c>
    </row>
    <row r="25" spans="3:8">
      <c r="C25" s="166" t="s">
        <v>238</v>
      </c>
      <c r="D25" s="177" t="s">
        <v>124</v>
      </c>
      <c r="E25" s="169">
        <v>948</v>
      </c>
      <c r="F25" s="169">
        <v>925</v>
      </c>
      <c r="G25" s="169">
        <v>931</v>
      </c>
    </row>
    <row r="26" spans="3:8">
      <c r="C26" s="595" t="s">
        <v>132</v>
      </c>
      <c r="D26" s="177" t="s">
        <v>124</v>
      </c>
      <c r="E26" s="171">
        <v>184</v>
      </c>
      <c r="F26" s="171">
        <v>187</v>
      </c>
      <c r="G26" s="171">
        <v>197</v>
      </c>
    </row>
    <row r="27" spans="3:8">
      <c r="C27" s="596" t="s">
        <v>130</v>
      </c>
      <c r="D27" s="177" t="s">
        <v>124</v>
      </c>
      <c r="E27" s="171">
        <v>764</v>
      </c>
      <c r="F27" s="171">
        <v>738</v>
      </c>
      <c r="G27" s="171">
        <v>734</v>
      </c>
    </row>
    <row r="28" spans="3:8">
      <c r="C28" s="166" t="s">
        <v>239</v>
      </c>
      <c r="D28" s="177" t="s">
        <v>124</v>
      </c>
      <c r="E28" s="169">
        <v>683</v>
      </c>
      <c r="F28" s="169">
        <v>649</v>
      </c>
      <c r="G28" s="169">
        <v>628</v>
      </c>
    </row>
    <row r="29" spans="3:8">
      <c r="C29" s="595" t="s">
        <v>132</v>
      </c>
      <c r="D29" s="177" t="s">
        <v>124</v>
      </c>
      <c r="E29" s="171">
        <v>113</v>
      </c>
      <c r="F29" s="171">
        <v>109</v>
      </c>
      <c r="G29" s="171">
        <v>103</v>
      </c>
    </row>
    <row r="30" spans="3:8">
      <c r="C30" s="596" t="s">
        <v>130</v>
      </c>
      <c r="D30" s="177" t="s">
        <v>124</v>
      </c>
      <c r="E30" s="171">
        <v>570</v>
      </c>
      <c r="F30" s="171">
        <v>540</v>
      </c>
      <c r="G30" s="171">
        <v>525</v>
      </c>
    </row>
    <row r="31" spans="3:8">
      <c r="C31" s="173" t="s">
        <v>240</v>
      </c>
      <c r="D31" s="177" t="s">
        <v>124</v>
      </c>
      <c r="E31" s="174">
        <v>357</v>
      </c>
      <c r="F31" s="169">
        <v>333</v>
      </c>
      <c r="G31" s="169">
        <v>309</v>
      </c>
    </row>
    <row r="32" spans="3:8">
      <c r="C32" s="595" t="s">
        <v>132</v>
      </c>
      <c r="D32" s="177" t="s">
        <v>124</v>
      </c>
      <c r="E32" s="171">
        <v>64</v>
      </c>
      <c r="F32" s="171">
        <v>56</v>
      </c>
      <c r="G32" s="171">
        <v>56</v>
      </c>
    </row>
    <row r="33" spans="3:7">
      <c r="C33" s="596" t="s">
        <v>130</v>
      </c>
      <c r="D33" s="177" t="s">
        <v>124</v>
      </c>
      <c r="E33" s="175">
        <v>293</v>
      </c>
      <c r="F33" s="175">
        <v>277</v>
      </c>
      <c r="G33" s="175">
        <v>253</v>
      </c>
    </row>
    <row r="34" spans="3:7">
      <c r="C34" s="161"/>
      <c r="D34" s="162"/>
      <c r="E34" s="151"/>
      <c r="F34" s="151"/>
      <c r="G34" s="141"/>
    </row>
    <row r="35" spans="3:7">
      <c r="C35" s="163"/>
      <c r="D35" s="164"/>
      <c r="E35" s="165"/>
      <c r="F35" s="165"/>
      <c r="G35" s="141"/>
    </row>
    <row r="36" spans="3:7">
      <c r="C36" s="152" t="s">
        <v>241</v>
      </c>
      <c r="D36" s="153"/>
      <c r="E36" s="154"/>
      <c r="F36" s="154"/>
      <c r="G36" s="154"/>
    </row>
    <row r="37" spans="3:7">
      <c r="C37" s="156"/>
      <c r="D37" s="157" t="s">
        <v>122</v>
      </c>
      <c r="E37" s="158">
        <v>2022</v>
      </c>
      <c r="F37" s="158">
        <v>2023</v>
      </c>
      <c r="G37" s="158" t="s">
        <v>118</v>
      </c>
    </row>
    <row r="38" spans="3:7">
      <c r="C38" s="176" t="s">
        <v>132</v>
      </c>
      <c r="D38" s="177" t="s">
        <v>1</v>
      </c>
      <c r="E38" s="178" t="s">
        <v>48</v>
      </c>
      <c r="F38" s="179" t="s">
        <v>49</v>
      </c>
      <c r="G38" s="179">
        <v>33.700000000000003</v>
      </c>
    </row>
    <row r="39" spans="3:7">
      <c r="C39" s="180" t="s">
        <v>130</v>
      </c>
      <c r="D39" s="167" t="s">
        <v>1</v>
      </c>
      <c r="E39" s="181" t="s">
        <v>50</v>
      </c>
      <c r="F39" s="179" t="s">
        <v>51</v>
      </c>
      <c r="G39" s="179">
        <v>66.3</v>
      </c>
    </row>
    <row r="40" spans="3:7">
      <c r="C40" s="176" t="s">
        <v>132</v>
      </c>
      <c r="D40" s="177" t="s">
        <v>124</v>
      </c>
      <c r="E40" s="182">
        <v>2470</v>
      </c>
      <c r="F40" s="171">
        <v>2780</v>
      </c>
      <c r="G40" s="171">
        <v>2590</v>
      </c>
    </row>
    <row r="41" spans="3:7">
      <c r="C41" s="180" t="s">
        <v>130</v>
      </c>
      <c r="D41" s="177" t="s">
        <v>124</v>
      </c>
      <c r="E41" s="183">
        <v>5113</v>
      </c>
      <c r="F41" s="171">
        <v>5203</v>
      </c>
      <c r="G41" s="171">
        <v>5102</v>
      </c>
    </row>
    <row r="42" spans="3:7">
      <c r="C42" s="184"/>
      <c r="D42" s="162"/>
      <c r="E42" s="185"/>
      <c r="F42" s="186"/>
      <c r="G42" s="141"/>
    </row>
    <row r="43" spans="3:7">
      <c r="C43" s="163"/>
      <c r="D43" s="164"/>
      <c r="E43" s="165"/>
      <c r="F43" s="165"/>
      <c r="G43" s="141"/>
    </row>
    <row r="44" spans="3:7">
      <c r="C44" s="152" t="s">
        <v>242</v>
      </c>
      <c r="D44" s="153"/>
      <c r="E44" s="154"/>
      <c r="F44" s="154"/>
      <c r="G44" s="154"/>
    </row>
    <row r="45" spans="3:7">
      <c r="C45" s="156"/>
      <c r="D45" s="157" t="s">
        <v>122</v>
      </c>
      <c r="E45" s="158">
        <v>2022</v>
      </c>
      <c r="F45" s="158">
        <v>2023</v>
      </c>
      <c r="G45" s="158" t="s">
        <v>118</v>
      </c>
    </row>
    <row r="46" spans="3:7">
      <c r="C46" s="187" t="s">
        <v>135</v>
      </c>
      <c r="D46" s="187"/>
      <c r="E46" s="187"/>
      <c r="F46" s="187"/>
      <c r="G46" s="187"/>
    </row>
    <row r="47" spans="3:7">
      <c r="C47" s="172" t="s">
        <v>132</v>
      </c>
      <c r="D47" s="177" t="s">
        <v>124</v>
      </c>
      <c r="E47" s="171">
        <v>1243</v>
      </c>
      <c r="F47" s="171">
        <v>1351</v>
      </c>
      <c r="G47" s="171">
        <v>1794</v>
      </c>
    </row>
    <row r="48" spans="3:7">
      <c r="C48" s="172" t="s">
        <v>130</v>
      </c>
      <c r="D48" s="177" t="s">
        <v>124</v>
      </c>
      <c r="E48" s="171">
        <v>1944</v>
      </c>
      <c r="F48" s="171">
        <v>1898</v>
      </c>
      <c r="G48" s="171">
        <v>1181</v>
      </c>
    </row>
    <row r="49" spans="3:8">
      <c r="C49" s="187" t="s">
        <v>136</v>
      </c>
      <c r="D49" s="187"/>
      <c r="E49" s="187"/>
      <c r="F49" s="187"/>
      <c r="G49" s="187"/>
    </row>
    <row r="50" spans="3:8">
      <c r="C50" s="172" t="s">
        <v>132</v>
      </c>
      <c r="D50" s="177" t="s">
        <v>124</v>
      </c>
      <c r="E50" s="171">
        <v>1110</v>
      </c>
      <c r="F50" s="171">
        <v>1317</v>
      </c>
      <c r="G50" s="171">
        <v>2985</v>
      </c>
    </row>
    <row r="51" spans="3:8">
      <c r="C51" s="172" t="s">
        <v>130</v>
      </c>
      <c r="D51" s="177" t="s">
        <v>124</v>
      </c>
      <c r="E51" s="171">
        <v>2855</v>
      </c>
      <c r="F51" s="171">
        <v>2991</v>
      </c>
      <c r="G51" s="171">
        <v>1286</v>
      </c>
    </row>
    <row r="52" spans="3:8">
      <c r="C52" s="189" t="s">
        <v>137</v>
      </c>
      <c r="D52" s="189"/>
      <c r="E52" s="189"/>
      <c r="F52" s="189"/>
      <c r="G52" s="189"/>
    </row>
    <row r="53" spans="3:8">
      <c r="C53" s="172" t="s">
        <v>132</v>
      </c>
      <c r="D53" s="177" t="s">
        <v>124</v>
      </c>
      <c r="E53" s="190">
        <v>117</v>
      </c>
      <c r="F53" s="190">
        <v>112</v>
      </c>
      <c r="G53" s="190">
        <v>322</v>
      </c>
      <c r="H53" s="188"/>
    </row>
    <row r="54" spans="3:8">
      <c r="C54" s="172" t="s">
        <v>130</v>
      </c>
      <c r="D54" s="177" t="s">
        <v>124</v>
      </c>
      <c r="E54" s="190">
        <v>314</v>
      </c>
      <c r="F54" s="190">
        <v>314</v>
      </c>
      <c r="G54" s="190">
        <v>124</v>
      </c>
      <c r="H54" s="188"/>
    </row>
    <row r="55" spans="3:8">
      <c r="C55" s="184"/>
      <c r="D55" s="162"/>
      <c r="E55" s="191"/>
      <c r="F55" s="192"/>
      <c r="G55" s="141"/>
    </row>
    <row r="56" spans="3:8">
      <c r="C56" s="193"/>
      <c r="G56" s="141"/>
    </row>
    <row r="57" spans="3:8">
      <c r="C57" s="152" t="s">
        <v>243</v>
      </c>
      <c r="D57" s="153"/>
      <c r="E57" s="154"/>
      <c r="F57" s="154"/>
      <c r="G57" s="154"/>
    </row>
    <row r="58" spans="3:8">
      <c r="C58" s="156"/>
      <c r="D58" s="157" t="s">
        <v>122</v>
      </c>
      <c r="E58" s="158">
        <v>2022</v>
      </c>
      <c r="F58" s="158">
        <v>2023</v>
      </c>
      <c r="G58" s="158" t="s">
        <v>118</v>
      </c>
    </row>
    <row r="59" spans="3:8">
      <c r="C59" s="194" t="s">
        <v>244</v>
      </c>
      <c r="D59" s="177" t="s">
        <v>124</v>
      </c>
      <c r="E59" s="195">
        <v>3830</v>
      </c>
      <c r="F59" s="171">
        <v>3508</v>
      </c>
      <c r="G59" s="171">
        <v>4682</v>
      </c>
    </row>
    <row r="60" spans="3:8">
      <c r="C60" s="172" t="s">
        <v>245</v>
      </c>
      <c r="D60" s="177" t="s">
        <v>124</v>
      </c>
      <c r="E60" s="171">
        <v>3753</v>
      </c>
      <c r="F60" s="171">
        <v>4475</v>
      </c>
      <c r="G60" s="171">
        <v>3010</v>
      </c>
    </row>
    <row r="61" spans="3:8">
      <c r="C61" s="172" t="s">
        <v>246</v>
      </c>
      <c r="D61" s="177" t="s">
        <v>124</v>
      </c>
      <c r="E61" s="171">
        <v>0</v>
      </c>
      <c r="F61" s="171">
        <v>0</v>
      </c>
      <c r="G61" s="171">
        <v>0</v>
      </c>
    </row>
    <row r="62" spans="3:8">
      <c r="C62" s="172" t="s">
        <v>247</v>
      </c>
      <c r="D62" s="177" t="s">
        <v>124</v>
      </c>
      <c r="E62" s="171">
        <v>7570</v>
      </c>
      <c r="F62" s="171">
        <v>7960</v>
      </c>
      <c r="G62" s="171">
        <v>7658</v>
      </c>
    </row>
    <row r="63" spans="3:8">
      <c r="C63" s="172" t="s">
        <v>248</v>
      </c>
      <c r="D63" s="177" t="s">
        <v>124</v>
      </c>
      <c r="E63" s="171">
        <v>13</v>
      </c>
      <c r="F63" s="171">
        <v>23</v>
      </c>
      <c r="G63" s="171">
        <v>34</v>
      </c>
    </row>
    <row r="64" spans="3:8">
      <c r="C64" s="161"/>
      <c r="D64" s="162"/>
      <c r="E64" s="151"/>
      <c r="F64" s="151"/>
      <c r="G64" s="141"/>
    </row>
    <row r="65" spans="2:12">
      <c r="C65" s="161"/>
      <c r="D65" s="162"/>
      <c r="E65" s="151"/>
      <c r="F65" s="151"/>
      <c r="G65" s="141"/>
    </row>
    <row r="66" spans="2:12">
      <c r="C66" s="152" t="s">
        <v>249</v>
      </c>
      <c r="D66" s="153"/>
      <c r="E66" s="154"/>
      <c r="F66" s="154"/>
      <c r="G66" s="154"/>
    </row>
    <row r="67" spans="2:12">
      <c r="C67" s="156"/>
      <c r="D67" s="157" t="s">
        <v>122</v>
      </c>
      <c r="E67" s="158" t="s">
        <v>8</v>
      </c>
      <c r="F67" s="158" t="s">
        <v>9</v>
      </c>
      <c r="G67" s="158" t="s">
        <v>118</v>
      </c>
    </row>
    <row r="68" spans="2:12">
      <c r="C68" s="194" t="s">
        <v>250</v>
      </c>
      <c r="D68" s="177" t="s">
        <v>124</v>
      </c>
      <c r="E68" s="196">
        <v>14</v>
      </c>
      <c r="F68" s="196">
        <v>16</v>
      </c>
      <c r="G68" s="196">
        <v>17</v>
      </c>
      <c r="H68" s="487"/>
    </row>
    <row r="69" spans="2:12">
      <c r="C69" s="172" t="s">
        <v>251</v>
      </c>
      <c r="D69" s="177" t="s">
        <v>124</v>
      </c>
      <c r="E69" s="196">
        <v>59</v>
      </c>
      <c r="F69" s="196">
        <v>84</v>
      </c>
      <c r="G69" s="196">
        <v>90</v>
      </c>
    </row>
    <row r="70" spans="2:12">
      <c r="C70" s="197" t="s">
        <v>252</v>
      </c>
      <c r="D70" s="177" t="s">
        <v>124</v>
      </c>
      <c r="E70" s="196">
        <v>378</v>
      </c>
      <c r="F70" s="196">
        <v>672</v>
      </c>
      <c r="G70" s="196">
        <v>722</v>
      </c>
    </row>
    <row r="71" spans="2:12">
      <c r="C71" s="180" t="s">
        <v>253</v>
      </c>
      <c r="D71" s="177" t="s">
        <v>124</v>
      </c>
      <c r="E71" s="198" t="s">
        <v>52</v>
      </c>
      <c r="F71" s="199">
        <v>7214</v>
      </c>
      <c r="G71" s="199">
        <v>6865</v>
      </c>
    </row>
    <row r="72" spans="2:12">
      <c r="C72" s="200" t="s">
        <v>544</v>
      </c>
      <c r="D72" s="162"/>
      <c r="E72" s="191"/>
      <c r="F72" s="192"/>
      <c r="G72" s="141"/>
      <c r="H72" s="487"/>
    </row>
    <row r="73" spans="2:12">
      <c r="C73" s="184"/>
      <c r="D73" s="162"/>
      <c r="E73" s="191"/>
      <c r="F73" s="192"/>
      <c r="G73" s="141"/>
    </row>
    <row r="74" spans="2:12">
      <c r="B74" s="506"/>
      <c r="C74" s="184"/>
      <c r="D74" s="162"/>
      <c r="E74" s="191"/>
      <c r="F74" s="201"/>
      <c r="G74" s="141"/>
    </row>
    <row r="75" spans="2:12">
      <c r="B75" s="506"/>
      <c r="C75" s="152" t="s">
        <v>254</v>
      </c>
      <c r="D75" s="153"/>
      <c r="E75" s="154"/>
      <c r="F75" s="154"/>
      <c r="G75" s="202"/>
      <c r="H75" s="202"/>
      <c r="I75" s="203"/>
      <c r="J75" s="203"/>
      <c r="K75" s="203"/>
      <c r="L75" s="203"/>
    </row>
    <row r="76" spans="2:12">
      <c r="B76" s="506"/>
      <c r="C76" s="156"/>
      <c r="D76" s="658" t="s">
        <v>122</v>
      </c>
      <c r="E76" s="662" t="s">
        <v>135</v>
      </c>
      <c r="F76" s="662"/>
      <c r="G76" s="661" t="s">
        <v>136</v>
      </c>
      <c r="H76" s="661"/>
      <c r="I76" s="661" t="s">
        <v>137</v>
      </c>
      <c r="J76" s="661"/>
      <c r="K76" s="655" t="s">
        <v>259</v>
      </c>
      <c r="L76" s="655"/>
    </row>
    <row r="77" spans="2:12">
      <c r="B77" s="506"/>
      <c r="C77" s="156"/>
      <c r="D77" s="659"/>
      <c r="E77" s="158" t="s">
        <v>9</v>
      </c>
      <c r="F77" s="158" t="s">
        <v>118</v>
      </c>
      <c r="G77" s="158" t="s">
        <v>9</v>
      </c>
      <c r="H77" s="158" t="s">
        <v>118</v>
      </c>
      <c r="I77" s="158" t="s">
        <v>9</v>
      </c>
      <c r="J77" s="158" t="s">
        <v>118</v>
      </c>
      <c r="K77" s="158" t="s">
        <v>9</v>
      </c>
      <c r="L77" s="158" t="s">
        <v>118</v>
      </c>
    </row>
    <row r="78" spans="2:12">
      <c r="B78" s="506"/>
      <c r="C78" s="206" t="s">
        <v>255</v>
      </c>
      <c r="D78" s="177" t="s">
        <v>124</v>
      </c>
      <c r="E78" s="207">
        <f t="shared" ref="E78" si="0">E79+E80</f>
        <v>0</v>
      </c>
      <c r="F78" s="207">
        <f t="shared" ref="F78" si="1">F79+F80</f>
        <v>0</v>
      </c>
      <c r="G78" s="207">
        <f t="shared" ref="G78" si="2">G79+G80</f>
        <v>9</v>
      </c>
      <c r="H78" s="207">
        <v>11</v>
      </c>
      <c r="I78" s="207">
        <f t="shared" ref="I78" si="3">I79+I80</f>
        <v>7</v>
      </c>
      <c r="J78" s="207">
        <v>6</v>
      </c>
      <c r="K78" s="207">
        <f>E78+G78+I78</f>
        <v>16</v>
      </c>
      <c r="L78" s="207">
        <f>F78+H78+J78</f>
        <v>17</v>
      </c>
    </row>
    <row r="79" spans="2:12">
      <c r="B79" s="506"/>
      <c r="C79" s="208" t="s">
        <v>130</v>
      </c>
      <c r="D79" s="177" t="s">
        <v>124</v>
      </c>
      <c r="E79" s="190">
        <v>0</v>
      </c>
      <c r="F79" s="190">
        <v>0</v>
      </c>
      <c r="G79" s="190">
        <v>7</v>
      </c>
      <c r="H79" s="190">
        <v>3</v>
      </c>
      <c r="I79" s="190">
        <v>6</v>
      </c>
      <c r="J79" s="190">
        <v>1</v>
      </c>
      <c r="K79" s="190">
        <f t="shared" ref="K79:L89" si="4">E79+G79+I79</f>
        <v>13</v>
      </c>
      <c r="L79" s="190">
        <f t="shared" si="4"/>
        <v>4</v>
      </c>
    </row>
    <row r="80" spans="2:12">
      <c r="B80" s="506"/>
      <c r="C80" s="208" t="s">
        <v>132</v>
      </c>
      <c r="D80" s="177" t="s">
        <v>124</v>
      </c>
      <c r="E80" s="190">
        <v>0</v>
      </c>
      <c r="F80" s="190">
        <v>0</v>
      </c>
      <c r="G80" s="190">
        <v>2</v>
      </c>
      <c r="H80" s="190">
        <v>8</v>
      </c>
      <c r="I80" s="190">
        <v>1</v>
      </c>
      <c r="J80" s="190">
        <v>5</v>
      </c>
      <c r="K80" s="190">
        <f t="shared" si="4"/>
        <v>3</v>
      </c>
      <c r="L80" s="190">
        <f t="shared" si="4"/>
        <v>13</v>
      </c>
    </row>
    <row r="81" spans="2:12">
      <c r="B81" s="506"/>
      <c r="C81" s="206" t="s">
        <v>256</v>
      </c>
      <c r="D81" s="177" t="s">
        <v>124</v>
      </c>
      <c r="E81" s="207">
        <f t="shared" ref="E81" si="5">E82+E83</f>
        <v>0</v>
      </c>
      <c r="F81" s="207">
        <f t="shared" ref="F81" si="6">F82+F83</f>
        <v>0</v>
      </c>
      <c r="G81" s="207">
        <f t="shared" ref="G81" si="7">G82+G83</f>
        <v>67</v>
      </c>
      <c r="H81" s="207">
        <v>70</v>
      </c>
      <c r="I81" s="207">
        <f t="shared" ref="I81" si="8">I82+I83</f>
        <v>17</v>
      </c>
      <c r="J81" s="207">
        <v>20</v>
      </c>
      <c r="K81" s="207">
        <f t="shared" si="4"/>
        <v>84</v>
      </c>
      <c r="L81" s="207">
        <f t="shared" si="4"/>
        <v>90</v>
      </c>
    </row>
    <row r="82" spans="2:12">
      <c r="B82" s="506"/>
      <c r="C82" s="208" t="s">
        <v>130</v>
      </c>
      <c r="D82" s="177" t="s">
        <v>124</v>
      </c>
      <c r="E82" s="190">
        <v>0</v>
      </c>
      <c r="F82" s="190">
        <v>0</v>
      </c>
      <c r="G82" s="190">
        <v>28</v>
      </c>
      <c r="H82" s="190">
        <v>35</v>
      </c>
      <c r="I82" s="190">
        <v>2</v>
      </c>
      <c r="J82" s="190">
        <v>16</v>
      </c>
      <c r="K82" s="190">
        <f t="shared" si="4"/>
        <v>30</v>
      </c>
      <c r="L82" s="190">
        <f t="shared" si="4"/>
        <v>51</v>
      </c>
    </row>
    <row r="83" spans="2:12">
      <c r="B83" s="506"/>
      <c r="C83" s="208" t="s">
        <v>132</v>
      </c>
      <c r="D83" s="177" t="s">
        <v>124</v>
      </c>
      <c r="E83" s="190">
        <v>0</v>
      </c>
      <c r="F83" s="190">
        <v>0</v>
      </c>
      <c r="G83" s="190">
        <v>39</v>
      </c>
      <c r="H83" s="190">
        <v>35</v>
      </c>
      <c r="I83" s="190">
        <v>15</v>
      </c>
      <c r="J83" s="190">
        <v>4</v>
      </c>
      <c r="K83" s="190">
        <f t="shared" si="4"/>
        <v>54</v>
      </c>
      <c r="L83" s="190">
        <f t="shared" si="4"/>
        <v>39</v>
      </c>
    </row>
    <row r="84" spans="2:12">
      <c r="B84" s="506"/>
      <c r="C84" s="206" t="s">
        <v>257</v>
      </c>
      <c r="D84" s="177" t="s">
        <v>124</v>
      </c>
      <c r="E84" s="207">
        <f t="shared" ref="E84" si="9">E85+E86</f>
        <v>65</v>
      </c>
      <c r="F84" s="207">
        <v>63</v>
      </c>
      <c r="G84" s="207">
        <f t="shared" ref="G84" si="10">G85+G86</f>
        <v>561</v>
      </c>
      <c r="H84" s="207">
        <v>609</v>
      </c>
      <c r="I84" s="207">
        <f t="shared" ref="I84" si="11">I85+I86</f>
        <v>46</v>
      </c>
      <c r="J84" s="207">
        <v>50</v>
      </c>
      <c r="K84" s="207">
        <f t="shared" si="4"/>
        <v>672</v>
      </c>
      <c r="L84" s="207">
        <f t="shared" si="4"/>
        <v>722</v>
      </c>
    </row>
    <row r="85" spans="2:12">
      <c r="B85" s="506"/>
      <c r="C85" s="208" t="s">
        <v>130</v>
      </c>
      <c r="D85" s="177" t="s">
        <v>124</v>
      </c>
      <c r="E85" s="190">
        <v>41</v>
      </c>
      <c r="F85" s="190">
        <v>25</v>
      </c>
      <c r="G85" s="190">
        <v>248</v>
      </c>
      <c r="H85" s="190">
        <v>327</v>
      </c>
      <c r="I85" s="190">
        <v>17</v>
      </c>
      <c r="J85" s="190">
        <v>30</v>
      </c>
      <c r="K85" s="190">
        <f t="shared" si="4"/>
        <v>306</v>
      </c>
      <c r="L85" s="190">
        <f t="shared" si="4"/>
        <v>382</v>
      </c>
    </row>
    <row r="86" spans="2:12">
      <c r="B86" s="506"/>
      <c r="C86" s="208" t="s">
        <v>132</v>
      </c>
      <c r="D86" s="177" t="s">
        <v>124</v>
      </c>
      <c r="E86" s="190">
        <v>24</v>
      </c>
      <c r="F86" s="190">
        <v>38</v>
      </c>
      <c r="G86" s="190">
        <v>313</v>
      </c>
      <c r="H86" s="190">
        <v>282</v>
      </c>
      <c r="I86" s="190">
        <v>29</v>
      </c>
      <c r="J86" s="190">
        <v>20</v>
      </c>
      <c r="K86" s="190">
        <f t="shared" si="4"/>
        <v>366</v>
      </c>
      <c r="L86" s="190">
        <f t="shared" si="4"/>
        <v>340</v>
      </c>
    </row>
    <row r="87" spans="2:12">
      <c r="B87" s="506"/>
      <c r="C87" s="206" t="s">
        <v>258</v>
      </c>
      <c r="D87" s="177" t="s">
        <v>124</v>
      </c>
      <c r="E87" s="209">
        <v>3184</v>
      </c>
      <c r="F87" s="209">
        <v>2912</v>
      </c>
      <c r="G87" s="209">
        <v>3678</v>
      </c>
      <c r="H87" s="209">
        <v>3581</v>
      </c>
      <c r="I87" s="209">
        <v>352</v>
      </c>
      <c r="J87" s="209">
        <v>372</v>
      </c>
      <c r="K87" s="209">
        <f>E87+G87+I87</f>
        <v>7214</v>
      </c>
      <c r="L87" s="209">
        <f t="shared" si="4"/>
        <v>6865</v>
      </c>
    </row>
    <row r="88" spans="2:12">
      <c r="B88" s="506"/>
      <c r="C88" s="208" t="s">
        <v>130</v>
      </c>
      <c r="D88" s="177" t="s">
        <v>124</v>
      </c>
      <c r="E88" s="210">
        <v>1310</v>
      </c>
      <c r="F88" s="210">
        <v>1769</v>
      </c>
      <c r="G88" s="210">
        <v>1037</v>
      </c>
      <c r="H88" s="210">
        <v>2621</v>
      </c>
      <c r="I88" s="210">
        <v>85</v>
      </c>
      <c r="J88" s="210">
        <v>275</v>
      </c>
      <c r="K88" s="190">
        <f t="shared" si="4"/>
        <v>2432</v>
      </c>
      <c r="L88" s="190">
        <f t="shared" si="4"/>
        <v>4665</v>
      </c>
    </row>
    <row r="89" spans="2:12">
      <c r="B89" s="506"/>
      <c r="C89" s="208" t="s">
        <v>132</v>
      </c>
      <c r="D89" s="177" t="s">
        <v>124</v>
      </c>
      <c r="E89" s="210">
        <v>1874</v>
      </c>
      <c r="F89" s="210">
        <v>1143</v>
      </c>
      <c r="G89" s="210">
        <v>2641</v>
      </c>
      <c r="H89" s="210">
        <v>960</v>
      </c>
      <c r="I89" s="210">
        <v>267</v>
      </c>
      <c r="J89" s="210">
        <v>97</v>
      </c>
      <c r="K89" s="190">
        <f t="shared" si="4"/>
        <v>4782</v>
      </c>
      <c r="L89" s="190">
        <f t="shared" si="4"/>
        <v>2200</v>
      </c>
    </row>
    <row r="90" spans="2:12">
      <c r="B90" s="506"/>
      <c r="C90" s="200" t="s">
        <v>544</v>
      </c>
      <c r="D90" s="162"/>
      <c r="F90" s="192"/>
      <c r="G90" s="141"/>
      <c r="K90" s="211"/>
      <c r="L90" s="211"/>
    </row>
    <row r="91" spans="2:12">
      <c r="B91" s="506"/>
      <c r="C91" s="184" t="s">
        <v>0</v>
      </c>
      <c r="D91" s="162"/>
      <c r="E91" s="191"/>
      <c r="F91" s="201"/>
      <c r="G91" s="141"/>
    </row>
    <row r="92" spans="2:12">
      <c r="B92" s="506"/>
      <c r="C92" s="184"/>
      <c r="D92" s="162"/>
      <c r="E92" s="191"/>
      <c r="F92" s="142"/>
      <c r="G92" s="142"/>
      <c r="H92" s="142"/>
    </row>
    <row r="93" spans="2:12">
      <c r="B93" s="506"/>
      <c r="C93" s="212" t="s">
        <v>260</v>
      </c>
      <c r="D93" s="153"/>
      <c r="E93" s="154"/>
      <c r="F93" s="154"/>
      <c r="G93" s="202"/>
      <c r="H93" s="202"/>
      <c r="I93" s="203"/>
      <c r="J93" s="203"/>
      <c r="K93" s="203"/>
      <c r="L93" s="203"/>
    </row>
    <row r="94" spans="2:12">
      <c r="B94" s="506"/>
      <c r="C94" s="156"/>
      <c r="D94" s="658" t="s">
        <v>122</v>
      </c>
      <c r="E94" s="662" t="s">
        <v>135</v>
      </c>
      <c r="F94" s="662"/>
      <c r="G94" s="661" t="s">
        <v>136</v>
      </c>
      <c r="H94" s="661"/>
      <c r="I94" s="661" t="s">
        <v>137</v>
      </c>
      <c r="J94" s="661"/>
      <c r="K94" s="655" t="s">
        <v>259</v>
      </c>
      <c r="L94" s="656"/>
    </row>
    <row r="95" spans="2:12">
      <c r="B95" s="506"/>
      <c r="C95" s="156"/>
      <c r="D95" s="659"/>
      <c r="E95" s="158" t="s">
        <v>9</v>
      </c>
      <c r="F95" s="158" t="s">
        <v>118</v>
      </c>
      <c r="G95" s="158" t="s">
        <v>9</v>
      </c>
      <c r="H95" s="158" t="s">
        <v>118</v>
      </c>
      <c r="I95" s="158" t="s">
        <v>9</v>
      </c>
      <c r="J95" s="158" t="s">
        <v>118</v>
      </c>
      <c r="K95" s="158" t="s">
        <v>9</v>
      </c>
      <c r="L95" s="158" t="s">
        <v>118</v>
      </c>
    </row>
    <row r="96" spans="2:12">
      <c r="B96" s="506"/>
      <c r="C96" s="530" t="s">
        <v>261</v>
      </c>
      <c r="D96" s="213"/>
      <c r="E96" s="214"/>
      <c r="F96" s="214"/>
      <c r="G96" s="214"/>
      <c r="H96" s="214"/>
      <c r="I96" s="214"/>
      <c r="J96" s="214"/>
      <c r="K96" s="214"/>
      <c r="L96" s="214"/>
    </row>
    <row r="97" spans="2:12">
      <c r="B97" s="506"/>
      <c r="C97" s="208" t="s">
        <v>130</v>
      </c>
      <c r="D97" s="215" t="s">
        <v>1</v>
      </c>
      <c r="E97" s="190" t="s">
        <v>10</v>
      </c>
      <c r="F97" s="190" t="s">
        <v>10</v>
      </c>
      <c r="G97" s="507">
        <f>G79/G$78</f>
        <v>0.77777777777777779</v>
      </c>
      <c r="H97" s="507">
        <f t="shared" ref="G97:L98" si="12">H79/H$78</f>
        <v>0.27272727272727271</v>
      </c>
      <c r="I97" s="507">
        <f t="shared" si="12"/>
        <v>0.8571428571428571</v>
      </c>
      <c r="J97" s="507">
        <f t="shared" si="12"/>
        <v>0.16666666666666666</v>
      </c>
      <c r="K97" s="507">
        <f t="shared" si="12"/>
        <v>0.8125</v>
      </c>
      <c r="L97" s="507">
        <f t="shared" si="12"/>
        <v>0.23529411764705882</v>
      </c>
    </row>
    <row r="98" spans="2:12">
      <c r="B98" s="506"/>
      <c r="C98" s="208" t="s">
        <v>132</v>
      </c>
      <c r="D98" s="215" t="s">
        <v>1</v>
      </c>
      <c r="E98" s="190" t="s">
        <v>10</v>
      </c>
      <c r="F98" s="190" t="s">
        <v>10</v>
      </c>
      <c r="G98" s="507">
        <f t="shared" si="12"/>
        <v>0.22222222222222221</v>
      </c>
      <c r="H98" s="507">
        <f t="shared" si="12"/>
        <v>0.72727272727272729</v>
      </c>
      <c r="I98" s="507">
        <f t="shared" si="12"/>
        <v>0.14285714285714285</v>
      </c>
      <c r="J98" s="507">
        <f t="shared" si="12"/>
        <v>0.83333333333333337</v>
      </c>
      <c r="K98" s="507">
        <f t="shared" si="12"/>
        <v>0.1875</v>
      </c>
      <c r="L98" s="507">
        <f t="shared" si="12"/>
        <v>0.76470588235294112</v>
      </c>
    </row>
    <row r="99" spans="2:12">
      <c r="B99" s="506"/>
      <c r="C99" s="530" t="s">
        <v>256</v>
      </c>
      <c r="D99" s="213"/>
      <c r="E99" s="216"/>
      <c r="F99" s="216"/>
      <c r="G99" s="216"/>
      <c r="H99" s="216"/>
      <c r="I99" s="216"/>
      <c r="J99" s="216"/>
      <c r="K99" s="216"/>
      <c r="L99" s="216"/>
    </row>
    <row r="100" spans="2:12">
      <c r="B100" s="506"/>
      <c r="C100" s="208" t="s">
        <v>130</v>
      </c>
      <c r="D100" s="215" t="s">
        <v>1</v>
      </c>
      <c r="E100" s="190" t="s">
        <v>10</v>
      </c>
      <c r="F100" s="190" t="s">
        <v>10</v>
      </c>
      <c r="G100" s="507">
        <f>G82/G$81</f>
        <v>0.41791044776119401</v>
      </c>
      <c r="H100" s="507">
        <f t="shared" ref="H100:L100" si="13">H82/H$81</f>
        <v>0.5</v>
      </c>
      <c r="I100" s="507">
        <f t="shared" si="13"/>
        <v>0.11764705882352941</v>
      </c>
      <c r="J100" s="507">
        <f t="shared" si="13"/>
        <v>0.8</v>
      </c>
      <c r="K100" s="507">
        <f t="shared" si="13"/>
        <v>0.35714285714285715</v>
      </c>
      <c r="L100" s="507">
        <f t="shared" si="13"/>
        <v>0.56666666666666665</v>
      </c>
    </row>
    <row r="101" spans="2:12">
      <c r="B101" s="506"/>
      <c r="C101" s="208" t="s">
        <v>132</v>
      </c>
      <c r="D101" s="215" t="s">
        <v>1</v>
      </c>
      <c r="E101" s="190" t="s">
        <v>10</v>
      </c>
      <c r="F101" s="190" t="s">
        <v>10</v>
      </c>
      <c r="G101" s="507">
        <f>G83/G$81</f>
        <v>0.58208955223880599</v>
      </c>
      <c r="H101" s="507">
        <f t="shared" ref="H101:L101" si="14">H83/H$81</f>
        <v>0.5</v>
      </c>
      <c r="I101" s="507">
        <f t="shared" si="14"/>
        <v>0.88235294117647056</v>
      </c>
      <c r="J101" s="507">
        <f t="shared" si="14"/>
        <v>0.2</v>
      </c>
      <c r="K101" s="507">
        <f t="shared" si="14"/>
        <v>0.6428571428571429</v>
      </c>
      <c r="L101" s="507">
        <f t="shared" si="14"/>
        <v>0.43333333333333335</v>
      </c>
    </row>
    <row r="102" spans="2:12">
      <c r="B102" s="506"/>
      <c r="C102" s="530" t="s">
        <v>257</v>
      </c>
      <c r="D102" s="213"/>
      <c r="E102" s="214"/>
      <c r="F102" s="214"/>
      <c r="G102" s="214"/>
      <c r="H102" s="214"/>
      <c r="I102" s="214"/>
      <c r="J102" s="214"/>
      <c r="K102" s="214"/>
      <c r="L102" s="214"/>
    </row>
    <row r="103" spans="2:12">
      <c r="B103" s="506"/>
      <c r="C103" s="208" t="s">
        <v>130</v>
      </c>
      <c r="D103" s="215" t="s">
        <v>1</v>
      </c>
      <c r="E103" s="507">
        <f>E85/E$84</f>
        <v>0.63076923076923075</v>
      </c>
      <c r="F103" s="507">
        <f>F85/F$84</f>
        <v>0.3968253968253968</v>
      </c>
      <c r="G103" s="507">
        <f t="shared" ref="G103:L103" si="15">G85/G$84</f>
        <v>0.44206773618538325</v>
      </c>
      <c r="H103" s="507">
        <f t="shared" si="15"/>
        <v>0.53694581280788178</v>
      </c>
      <c r="I103" s="507">
        <f t="shared" si="15"/>
        <v>0.36956521739130432</v>
      </c>
      <c r="J103" s="507">
        <f t="shared" si="15"/>
        <v>0.6</v>
      </c>
      <c r="K103" s="507">
        <f t="shared" si="15"/>
        <v>0.45535714285714285</v>
      </c>
      <c r="L103" s="507">
        <f t="shared" si="15"/>
        <v>0.52908587257617734</v>
      </c>
    </row>
    <row r="104" spans="2:12">
      <c r="B104" s="506"/>
      <c r="C104" s="208" t="s">
        <v>132</v>
      </c>
      <c r="D104" s="215" t="s">
        <v>1</v>
      </c>
      <c r="E104" s="507">
        <f>E86/E$84</f>
        <v>0.36923076923076925</v>
      </c>
      <c r="F104" s="507">
        <f t="shared" ref="F104:L104" si="16">F86/F$84</f>
        <v>0.60317460317460314</v>
      </c>
      <c r="G104" s="507">
        <f t="shared" si="16"/>
        <v>0.5579322638146168</v>
      </c>
      <c r="H104" s="507">
        <f t="shared" si="16"/>
        <v>0.46305418719211822</v>
      </c>
      <c r="I104" s="507">
        <f t="shared" si="16"/>
        <v>0.63043478260869568</v>
      </c>
      <c r="J104" s="507">
        <f t="shared" si="16"/>
        <v>0.4</v>
      </c>
      <c r="K104" s="507">
        <f t="shared" si="16"/>
        <v>0.5446428571428571</v>
      </c>
      <c r="L104" s="507">
        <f t="shared" si="16"/>
        <v>0.47091412742382271</v>
      </c>
    </row>
    <row r="105" spans="2:12">
      <c r="B105" s="506"/>
      <c r="C105" s="530" t="s">
        <v>258</v>
      </c>
      <c r="D105" s="213"/>
      <c r="E105" s="217"/>
      <c r="F105" s="217"/>
      <c r="G105" s="217"/>
      <c r="H105" s="217"/>
      <c r="I105" s="217"/>
      <c r="J105" s="217"/>
      <c r="K105" s="217"/>
      <c r="L105" s="217"/>
    </row>
    <row r="106" spans="2:12">
      <c r="B106" s="506"/>
      <c r="C106" s="208" t="s">
        <v>130</v>
      </c>
      <c r="D106" s="215" t="s">
        <v>1</v>
      </c>
      <c r="E106" s="507">
        <f>E88/E$87</f>
        <v>0.41143216080402012</v>
      </c>
      <c r="F106" s="507">
        <f t="shared" ref="F106:L106" si="17">F88/F$87</f>
        <v>0.60748626373626369</v>
      </c>
      <c r="G106" s="507">
        <f t="shared" si="17"/>
        <v>0.28194671016856987</v>
      </c>
      <c r="H106" s="507">
        <f t="shared" si="17"/>
        <v>0.73191845853113657</v>
      </c>
      <c r="I106" s="507">
        <f t="shared" si="17"/>
        <v>0.24147727272727273</v>
      </c>
      <c r="J106" s="507">
        <f t="shared" si="17"/>
        <v>0.739247311827957</v>
      </c>
      <c r="K106" s="507">
        <f t="shared" si="17"/>
        <v>0.33712226226781261</v>
      </c>
      <c r="L106" s="507">
        <f t="shared" si="17"/>
        <v>0.67953386744355426</v>
      </c>
    </row>
    <row r="107" spans="2:12">
      <c r="B107" s="506"/>
      <c r="C107" s="208" t="s">
        <v>132</v>
      </c>
      <c r="D107" s="215" t="s">
        <v>1</v>
      </c>
      <c r="E107" s="507">
        <f>E89/E$87</f>
        <v>0.58856783919597988</v>
      </c>
      <c r="F107" s="507">
        <f t="shared" ref="F107:L107" si="18">F89/F$87</f>
        <v>0.39251373626373626</v>
      </c>
      <c r="G107" s="507">
        <f t="shared" si="18"/>
        <v>0.71805328983143013</v>
      </c>
      <c r="H107" s="507">
        <f t="shared" si="18"/>
        <v>0.26808154146886343</v>
      </c>
      <c r="I107" s="507">
        <f t="shared" si="18"/>
        <v>0.75852272727272729</v>
      </c>
      <c r="J107" s="507">
        <f t="shared" si="18"/>
        <v>0.260752688172043</v>
      </c>
      <c r="K107" s="507">
        <f t="shared" si="18"/>
        <v>0.66287773773218739</v>
      </c>
      <c r="L107" s="507">
        <f t="shared" si="18"/>
        <v>0.32046613255644574</v>
      </c>
    </row>
    <row r="108" spans="2:12">
      <c r="C108" s="184"/>
      <c r="D108" s="162"/>
      <c r="E108" s="191"/>
      <c r="F108" s="192"/>
      <c r="G108" s="141"/>
    </row>
    <row r="109" spans="2:12">
      <c r="D109" s="162"/>
      <c r="E109" s="191"/>
      <c r="F109" s="192"/>
      <c r="G109" s="141"/>
    </row>
    <row r="110" spans="2:12">
      <c r="C110" s="212" t="s">
        <v>262</v>
      </c>
      <c r="D110" s="153"/>
      <c r="E110" s="154"/>
      <c r="F110" s="154"/>
      <c r="G110" s="202"/>
      <c r="H110" s="202"/>
    </row>
    <row r="111" spans="2:12">
      <c r="C111" s="156"/>
      <c r="D111" s="157" t="s">
        <v>233</v>
      </c>
      <c r="E111" s="158" t="s">
        <v>135</v>
      </c>
      <c r="F111" s="204" t="s">
        <v>136</v>
      </c>
      <c r="G111" s="204" t="s">
        <v>137</v>
      </c>
      <c r="H111" s="205" t="s">
        <v>259</v>
      </c>
    </row>
    <row r="112" spans="2:12">
      <c r="C112" s="218" t="s">
        <v>259</v>
      </c>
      <c r="D112" s="219" t="s">
        <v>1</v>
      </c>
      <c r="E112" s="220">
        <v>61</v>
      </c>
      <c r="F112" s="221">
        <v>28.000000000000004</v>
      </c>
      <c r="G112" s="221">
        <v>16</v>
      </c>
      <c r="H112" s="221">
        <v>41</v>
      </c>
    </row>
    <row r="113" spans="3:8">
      <c r="C113" s="222" t="s">
        <v>132</v>
      </c>
      <c r="D113" s="215" t="s">
        <v>1</v>
      </c>
      <c r="E113" s="39">
        <v>60</v>
      </c>
      <c r="F113" s="223">
        <v>27</v>
      </c>
      <c r="G113" s="223">
        <v>15</v>
      </c>
      <c r="H113" s="223">
        <v>43</v>
      </c>
    </row>
    <row r="114" spans="3:8">
      <c r="C114" s="170" t="s">
        <v>130</v>
      </c>
      <c r="D114" s="215" t="s">
        <v>1</v>
      </c>
      <c r="E114" s="224">
        <v>62</v>
      </c>
      <c r="F114" s="223">
        <v>28.000000000000004</v>
      </c>
      <c r="G114" s="223">
        <v>16</v>
      </c>
      <c r="H114" s="223">
        <v>40</v>
      </c>
    </row>
    <row r="115" spans="3:8">
      <c r="C115" s="531" t="s">
        <v>235</v>
      </c>
      <c r="D115" s="219" t="s">
        <v>1</v>
      </c>
      <c r="E115" s="220">
        <v>57</v>
      </c>
      <c r="F115" s="221">
        <v>24</v>
      </c>
      <c r="G115" s="221">
        <v>17</v>
      </c>
      <c r="H115" s="221">
        <v>37</v>
      </c>
    </row>
    <row r="116" spans="3:8">
      <c r="C116" s="222" t="s">
        <v>132</v>
      </c>
      <c r="D116" s="215" t="s">
        <v>1</v>
      </c>
      <c r="E116" s="39">
        <v>51</v>
      </c>
      <c r="F116" s="223">
        <v>23</v>
      </c>
      <c r="G116" s="223">
        <v>15</v>
      </c>
      <c r="H116" s="223">
        <v>36</v>
      </c>
    </row>
    <row r="117" spans="3:8">
      <c r="C117" s="170" t="s">
        <v>130</v>
      </c>
      <c r="D117" s="215" t="s">
        <v>1</v>
      </c>
      <c r="E117" s="224">
        <v>64</v>
      </c>
      <c r="F117" s="223">
        <v>24</v>
      </c>
      <c r="G117" s="223">
        <v>19</v>
      </c>
      <c r="H117" s="223">
        <v>39</v>
      </c>
    </row>
    <row r="118" spans="3:8">
      <c r="C118" s="166" t="s">
        <v>236</v>
      </c>
      <c r="D118" s="225" t="s">
        <v>1</v>
      </c>
      <c r="E118" s="226">
        <v>74</v>
      </c>
      <c r="F118" s="221">
        <v>35</v>
      </c>
      <c r="G118" s="221">
        <v>9</v>
      </c>
      <c r="H118" s="221">
        <v>51</v>
      </c>
    </row>
    <row r="119" spans="3:8">
      <c r="C119" s="222" t="s">
        <v>132</v>
      </c>
      <c r="D119" s="215" t="s">
        <v>1</v>
      </c>
      <c r="E119" s="224">
        <v>88</v>
      </c>
      <c r="F119" s="223">
        <v>42</v>
      </c>
      <c r="G119" s="223">
        <v>0</v>
      </c>
      <c r="H119" s="223">
        <v>67</v>
      </c>
    </row>
    <row r="120" spans="3:8">
      <c r="C120" s="170" t="s">
        <v>130</v>
      </c>
      <c r="D120" s="215" t="s">
        <v>1</v>
      </c>
      <c r="E120" s="224">
        <v>69</v>
      </c>
      <c r="F120" s="223">
        <v>34</v>
      </c>
      <c r="G120" s="223">
        <v>10</v>
      </c>
      <c r="H120" s="223">
        <v>46</v>
      </c>
    </row>
    <row r="121" spans="3:8">
      <c r="C121" s="166" t="s">
        <v>237</v>
      </c>
      <c r="D121" s="215" t="s">
        <v>1</v>
      </c>
      <c r="E121" s="227">
        <v>61</v>
      </c>
      <c r="F121" s="221">
        <v>38</v>
      </c>
      <c r="G121" s="221">
        <v>15</v>
      </c>
      <c r="H121" s="221">
        <v>46</v>
      </c>
    </row>
    <row r="122" spans="3:8">
      <c r="C122" s="222" t="s">
        <v>132</v>
      </c>
      <c r="D122" s="215" t="s">
        <v>1</v>
      </c>
      <c r="E122" s="224">
        <v>75</v>
      </c>
      <c r="F122" s="223">
        <v>39</v>
      </c>
      <c r="G122" s="223">
        <v>0</v>
      </c>
      <c r="H122" s="223">
        <v>56</v>
      </c>
    </row>
    <row r="123" spans="3:8">
      <c r="C123" s="170" t="s">
        <v>130</v>
      </c>
      <c r="D123" s="225" t="s">
        <v>1</v>
      </c>
      <c r="E123" s="228">
        <v>57</v>
      </c>
      <c r="F123" s="223">
        <v>38</v>
      </c>
      <c r="G123" s="223">
        <v>17</v>
      </c>
      <c r="H123" s="223">
        <v>43</v>
      </c>
    </row>
    <row r="124" spans="3:8">
      <c r="C124" s="166" t="s">
        <v>238</v>
      </c>
      <c r="D124" s="215" t="s">
        <v>1</v>
      </c>
      <c r="E124" s="227">
        <v>61</v>
      </c>
      <c r="F124" s="221">
        <v>36</v>
      </c>
      <c r="G124" s="221">
        <v>6</v>
      </c>
      <c r="H124" s="221">
        <v>45</v>
      </c>
    </row>
    <row r="125" spans="3:8">
      <c r="C125" s="222" t="s">
        <v>132</v>
      </c>
      <c r="D125" s="215" t="s">
        <v>1</v>
      </c>
      <c r="E125" s="224">
        <v>72</v>
      </c>
      <c r="F125" s="223">
        <v>42</v>
      </c>
      <c r="G125" s="223">
        <v>0</v>
      </c>
      <c r="H125" s="223">
        <v>58</v>
      </c>
    </row>
    <row r="126" spans="3:8">
      <c r="C126" s="170" t="s">
        <v>130</v>
      </c>
      <c r="D126" s="215" t="s">
        <v>1</v>
      </c>
      <c r="E126" s="224">
        <v>57</v>
      </c>
      <c r="F126" s="223">
        <v>35</v>
      </c>
      <c r="G126" s="223">
        <v>7</v>
      </c>
      <c r="H126" s="223">
        <v>41</v>
      </c>
    </row>
    <row r="127" spans="3:8">
      <c r="C127" s="166" t="s">
        <v>239</v>
      </c>
      <c r="D127" s="215" t="s">
        <v>1</v>
      </c>
      <c r="E127" s="227">
        <v>52</v>
      </c>
      <c r="F127" s="221">
        <v>27</v>
      </c>
      <c r="G127" s="221">
        <v>10</v>
      </c>
      <c r="H127" s="221">
        <v>36</v>
      </c>
    </row>
    <row r="128" spans="3:8">
      <c r="C128" s="222" t="s">
        <v>132</v>
      </c>
      <c r="D128" s="225" t="s">
        <v>1</v>
      </c>
      <c r="E128" s="224">
        <v>65</v>
      </c>
      <c r="F128" s="223">
        <v>36</v>
      </c>
      <c r="G128" s="223">
        <v>0</v>
      </c>
      <c r="H128" s="223">
        <v>52</v>
      </c>
    </row>
    <row r="129" spans="3:8">
      <c r="C129" s="170" t="s">
        <v>130</v>
      </c>
      <c r="D129" s="215" t="s">
        <v>1</v>
      </c>
      <c r="E129" s="224">
        <v>47</v>
      </c>
      <c r="F129" s="223">
        <v>26</v>
      </c>
      <c r="G129" s="223">
        <v>11</v>
      </c>
      <c r="H129" s="223">
        <v>33</v>
      </c>
    </row>
    <row r="130" spans="3:8">
      <c r="C130" s="173" t="s">
        <v>240</v>
      </c>
      <c r="D130" s="215" t="s">
        <v>1</v>
      </c>
      <c r="E130" s="227">
        <v>57</v>
      </c>
      <c r="F130" s="221">
        <v>22</v>
      </c>
      <c r="G130" s="221">
        <v>23</v>
      </c>
      <c r="H130" s="221">
        <v>37</v>
      </c>
    </row>
    <row r="131" spans="3:8">
      <c r="C131" s="222" t="s">
        <v>132</v>
      </c>
      <c r="D131" s="225" t="s">
        <v>1</v>
      </c>
      <c r="E131" s="224">
        <v>67</v>
      </c>
      <c r="F131" s="223">
        <v>35</v>
      </c>
      <c r="G131" s="223">
        <v>34</v>
      </c>
      <c r="H131" s="223">
        <v>54</v>
      </c>
    </row>
    <row r="132" spans="3:8">
      <c r="C132" s="170" t="s">
        <v>130</v>
      </c>
      <c r="D132" s="215" t="s">
        <v>1</v>
      </c>
      <c r="E132" s="224">
        <v>54</v>
      </c>
      <c r="F132" s="223">
        <v>20</v>
      </c>
      <c r="G132" s="223">
        <v>21</v>
      </c>
      <c r="H132" s="223">
        <v>33</v>
      </c>
    </row>
    <row r="133" spans="3:8">
      <c r="C133" s="503"/>
      <c r="D133" s="508"/>
      <c r="E133" s="509"/>
      <c r="F133" s="510"/>
      <c r="G133" s="510"/>
      <c r="H133" s="510"/>
    </row>
    <row r="134" spans="3:8">
      <c r="D134" s="162"/>
      <c r="G134" s="141"/>
    </row>
    <row r="135" spans="3:8">
      <c r="C135" s="212" t="s">
        <v>263</v>
      </c>
      <c r="D135" s="153"/>
      <c r="E135" s="154"/>
      <c r="F135" s="154"/>
      <c r="G135" s="202"/>
      <c r="H135" s="202"/>
    </row>
    <row r="136" spans="3:8">
      <c r="C136" s="156"/>
      <c r="D136" s="157" t="s">
        <v>233</v>
      </c>
      <c r="E136" s="158" t="s">
        <v>135</v>
      </c>
      <c r="F136" s="204" t="s">
        <v>136</v>
      </c>
      <c r="G136" s="204" t="s">
        <v>137</v>
      </c>
      <c r="H136" s="205" t="s">
        <v>259</v>
      </c>
    </row>
    <row r="137" spans="3:8">
      <c r="C137" s="218" t="s">
        <v>259</v>
      </c>
      <c r="D137" s="219" t="s">
        <v>1</v>
      </c>
      <c r="E137" s="511">
        <v>45.300000000000004</v>
      </c>
      <c r="F137" s="512">
        <v>25.3</v>
      </c>
      <c r="G137" s="512">
        <v>15.5</v>
      </c>
      <c r="H137" s="512">
        <v>32.1</v>
      </c>
    </row>
    <row r="138" spans="3:8">
      <c r="C138" s="222" t="s">
        <v>132</v>
      </c>
      <c r="D138" s="215" t="s">
        <v>1</v>
      </c>
      <c r="E138" s="513">
        <v>48.5</v>
      </c>
      <c r="F138" s="514">
        <v>24.3</v>
      </c>
      <c r="G138" s="514">
        <v>13.600000000000001</v>
      </c>
      <c r="H138" s="514">
        <v>34.4</v>
      </c>
    </row>
    <row r="139" spans="3:8">
      <c r="C139" s="170" t="s">
        <v>130</v>
      </c>
      <c r="D139" s="215" t="s">
        <v>1</v>
      </c>
      <c r="E139" s="515">
        <v>43.2</v>
      </c>
      <c r="F139" s="514">
        <v>25.7</v>
      </c>
      <c r="G139" s="514">
        <v>16.2</v>
      </c>
      <c r="H139" s="514">
        <v>30.9</v>
      </c>
    </row>
    <row r="140" spans="3:8">
      <c r="C140" s="531" t="s">
        <v>235</v>
      </c>
      <c r="D140" s="219" t="s">
        <v>1</v>
      </c>
      <c r="E140" s="511">
        <v>45</v>
      </c>
      <c r="F140" s="512">
        <v>11.17</v>
      </c>
      <c r="G140" s="512">
        <v>11.700000000000001</v>
      </c>
      <c r="H140" s="512">
        <v>28.7</v>
      </c>
    </row>
    <row r="141" spans="3:8">
      <c r="C141" s="222" t="s">
        <v>132</v>
      </c>
      <c r="D141" s="215" t="s">
        <v>1</v>
      </c>
      <c r="E141" s="513">
        <v>45</v>
      </c>
      <c r="F141" s="514">
        <v>12.2</v>
      </c>
      <c r="G141" s="514">
        <v>12.2</v>
      </c>
      <c r="H141" s="514">
        <v>30.599999999999998</v>
      </c>
    </row>
    <row r="142" spans="3:8">
      <c r="C142" s="170" t="s">
        <v>130</v>
      </c>
      <c r="D142" s="215" t="s">
        <v>1</v>
      </c>
      <c r="E142" s="515">
        <v>45</v>
      </c>
      <c r="F142" s="514">
        <v>11.4</v>
      </c>
      <c r="G142" s="514">
        <v>11.4</v>
      </c>
      <c r="H142" s="514">
        <v>27.200000000000003</v>
      </c>
    </row>
    <row r="143" spans="3:8">
      <c r="C143" s="166" t="s">
        <v>236</v>
      </c>
      <c r="D143" s="225" t="s">
        <v>1</v>
      </c>
      <c r="E143" s="516">
        <v>45.6</v>
      </c>
      <c r="F143" s="512">
        <v>34.1</v>
      </c>
      <c r="G143" s="512">
        <v>26</v>
      </c>
      <c r="H143" s="512">
        <v>38.299999999999997</v>
      </c>
    </row>
    <row r="144" spans="3:8">
      <c r="C144" s="222" t="s">
        <v>132</v>
      </c>
      <c r="D144" s="215" t="s">
        <v>1</v>
      </c>
      <c r="E144" s="515">
        <v>50</v>
      </c>
      <c r="F144" s="514">
        <v>35.699999999999996</v>
      </c>
      <c r="G144" s="514">
        <v>11.3</v>
      </c>
      <c r="H144" s="514">
        <v>42.4</v>
      </c>
    </row>
    <row r="145" spans="3:8">
      <c r="C145" s="170" t="s">
        <v>130</v>
      </c>
      <c r="D145" s="215" t="s">
        <v>1</v>
      </c>
      <c r="E145" s="515">
        <v>43.5</v>
      </c>
      <c r="F145" s="514">
        <v>33.700000000000003</v>
      </c>
      <c r="G145" s="514">
        <v>28.000000000000004</v>
      </c>
      <c r="H145" s="514">
        <v>36.799999999999997</v>
      </c>
    </row>
    <row r="146" spans="3:8">
      <c r="C146" s="166" t="s">
        <v>237</v>
      </c>
      <c r="D146" s="215" t="s">
        <v>1</v>
      </c>
      <c r="E146" s="517">
        <v>58.699999999999996</v>
      </c>
      <c r="F146" s="512">
        <v>28.000000000000004</v>
      </c>
      <c r="G146" s="512">
        <v>32.9</v>
      </c>
      <c r="H146" s="512">
        <v>40.400000000000006</v>
      </c>
    </row>
    <row r="147" spans="3:8">
      <c r="C147" s="222" t="s">
        <v>132</v>
      </c>
      <c r="D147" s="215" t="s">
        <v>1</v>
      </c>
      <c r="E147" s="515">
        <v>78.900000000000006</v>
      </c>
      <c r="F147" s="514">
        <v>22</v>
      </c>
      <c r="G147" s="514">
        <v>21.8</v>
      </c>
      <c r="H147" s="514">
        <v>47.199999999999996</v>
      </c>
    </row>
    <row r="148" spans="3:8">
      <c r="C148" s="170" t="s">
        <v>130</v>
      </c>
      <c r="D148" s="225" t="s">
        <v>1</v>
      </c>
      <c r="E148" s="518">
        <v>52.300000000000004</v>
      </c>
      <c r="F148" s="514">
        <v>29.5</v>
      </c>
      <c r="G148" s="514">
        <v>35.199999999999996</v>
      </c>
      <c r="H148" s="514">
        <v>38.6</v>
      </c>
    </row>
    <row r="149" spans="3:8">
      <c r="C149" s="166" t="s">
        <v>238</v>
      </c>
      <c r="D149" s="215" t="s">
        <v>1</v>
      </c>
      <c r="E149" s="517">
        <v>49.7</v>
      </c>
      <c r="F149" s="512">
        <v>31.3</v>
      </c>
      <c r="G149" s="512">
        <v>10.6</v>
      </c>
      <c r="H149" s="512">
        <v>36.4</v>
      </c>
    </row>
    <row r="150" spans="3:8">
      <c r="C150" s="222" t="s">
        <v>132</v>
      </c>
      <c r="D150" s="215" t="s">
        <v>1</v>
      </c>
      <c r="E150" s="515">
        <v>61.3</v>
      </c>
      <c r="F150" s="514">
        <v>31.4</v>
      </c>
      <c r="G150" s="514">
        <v>15</v>
      </c>
      <c r="H150" s="514">
        <v>44.6</v>
      </c>
    </row>
    <row r="151" spans="3:8">
      <c r="C151" s="170" t="s">
        <v>130</v>
      </c>
      <c r="D151" s="215" t="s">
        <v>1</v>
      </c>
      <c r="E151" s="515">
        <v>45.300000000000004</v>
      </c>
      <c r="F151" s="514">
        <v>31.2</v>
      </c>
      <c r="G151" s="514">
        <v>10.100000000000001</v>
      </c>
      <c r="H151" s="514">
        <v>34.1</v>
      </c>
    </row>
    <row r="152" spans="3:8">
      <c r="C152" s="166" t="s">
        <v>239</v>
      </c>
      <c r="D152" s="215" t="s">
        <v>1</v>
      </c>
      <c r="E152" s="517">
        <v>37.200000000000003</v>
      </c>
      <c r="F152" s="512">
        <v>26.200000000000003</v>
      </c>
      <c r="G152" s="512">
        <v>15.4</v>
      </c>
      <c r="H152" s="512">
        <v>29.299999999999997</v>
      </c>
    </row>
    <row r="153" spans="3:8">
      <c r="C153" s="222" t="s">
        <v>132</v>
      </c>
      <c r="D153" s="225" t="s">
        <v>1</v>
      </c>
      <c r="E153" s="515">
        <v>64.7</v>
      </c>
      <c r="F153" s="514">
        <v>29.4</v>
      </c>
      <c r="G153" s="514">
        <v>30.8</v>
      </c>
      <c r="H153" s="514">
        <v>45.2</v>
      </c>
    </row>
    <row r="154" spans="3:8">
      <c r="C154" s="170" t="s">
        <v>130</v>
      </c>
      <c r="D154" s="215" t="s">
        <v>1</v>
      </c>
      <c r="E154" s="515">
        <v>29.4</v>
      </c>
      <c r="F154" s="514">
        <v>25.6</v>
      </c>
      <c r="G154" s="514">
        <v>13.700000000000001</v>
      </c>
      <c r="H154" s="514">
        <v>26.1</v>
      </c>
    </row>
    <row r="155" spans="3:8">
      <c r="C155" s="173" t="s">
        <v>240</v>
      </c>
      <c r="D155" s="215" t="s">
        <v>1</v>
      </c>
      <c r="E155" s="517">
        <v>36.9</v>
      </c>
      <c r="F155" s="512">
        <v>29.799999999999997</v>
      </c>
      <c r="G155" s="512">
        <v>15.299999999999999</v>
      </c>
      <c r="H155" s="512">
        <v>31.2</v>
      </c>
    </row>
    <row r="156" spans="3:8">
      <c r="C156" s="222" t="s">
        <v>132</v>
      </c>
      <c r="D156" s="225" t="s">
        <v>1</v>
      </c>
      <c r="E156" s="515">
        <v>34.300000000000004</v>
      </c>
      <c r="F156" s="514">
        <v>20.399999999999999</v>
      </c>
      <c r="G156" s="514">
        <v>34.300000000000004</v>
      </c>
      <c r="H156" s="514">
        <v>28.299999999999997</v>
      </c>
    </row>
    <row r="157" spans="3:8">
      <c r="C157" s="170" t="s">
        <v>130</v>
      </c>
      <c r="D157" s="215" t="s">
        <v>1</v>
      </c>
      <c r="E157" s="515">
        <v>37.799999999999997</v>
      </c>
      <c r="F157" s="514">
        <v>31.4</v>
      </c>
      <c r="G157" s="514">
        <v>12.9</v>
      </c>
      <c r="H157" s="514">
        <v>31.900000000000002</v>
      </c>
    </row>
    <row r="158" spans="3:8">
      <c r="C158" s="503"/>
      <c r="D158" s="508"/>
      <c r="E158" s="519"/>
      <c r="F158" s="520"/>
      <c r="G158" s="520"/>
      <c r="H158" s="520"/>
    </row>
    <row r="159" spans="3:8">
      <c r="D159" s="162"/>
      <c r="G159" s="141"/>
    </row>
    <row r="160" spans="3:8" ht="21" customHeight="1">
      <c r="C160" s="657" t="s">
        <v>264</v>
      </c>
      <c r="D160" s="657"/>
      <c r="E160" s="657"/>
      <c r="F160" s="657"/>
      <c r="G160" s="154"/>
    </row>
    <row r="161" spans="3:8">
      <c r="C161" s="156"/>
      <c r="D161" s="157" t="s">
        <v>233</v>
      </c>
      <c r="E161" s="158" t="s">
        <v>8</v>
      </c>
      <c r="F161" s="158" t="s">
        <v>9</v>
      </c>
      <c r="G161" s="158" t="s">
        <v>118</v>
      </c>
    </row>
    <row r="162" spans="3:8">
      <c r="C162" s="194" t="s">
        <v>265</v>
      </c>
      <c r="D162" s="177" t="s">
        <v>1</v>
      </c>
      <c r="E162" s="229">
        <v>16</v>
      </c>
      <c r="F162" s="179">
        <v>12</v>
      </c>
      <c r="G162" s="179">
        <v>8</v>
      </c>
    </row>
    <row r="163" spans="3:8">
      <c r="C163" s="172" t="s">
        <v>266</v>
      </c>
      <c r="D163" s="167" t="s">
        <v>1</v>
      </c>
      <c r="E163" s="179">
        <v>18</v>
      </c>
      <c r="F163" s="179">
        <v>13</v>
      </c>
      <c r="G163" s="179">
        <v>9</v>
      </c>
      <c r="H163" s="524"/>
    </row>
    <row r="164" spans="3:8">
      <c r="C164" s="161"/>
      <c r="D164" s="162"/>
      <c r="E164" s="618"/>
      <c r="F164" s="618"/>
      <c r="G164" s="618"/>
      <c r="H164" s="524"/>
    </row>
    <row r="165" spans="3:8">
      <c r="C165" s="161"/>
      <c r="D165" s="162"/>
      <c r="E165" s="151"/>
      <c r="F165" s="151"/>
      <c r="H165"/>
    </row>
    <row r="166" spans="3:8" ht="21" customHeight="1">
      <c r="C166" s="657" t="s">
        <v>557</v>
      </c>
      <c r="D166" s="657"/>
      <c r="E166" s="657"/>
      <c r="F166" s="657"/>
      <c r="G166" s="154"/>
    </row>
    <row r="167" spans="3:8">
      <c r="C167" s="156"/>
      <c r="D167" s="157" t="s">
        <v>233</v>
      </c>
      <c r="E167" s="158" t="s">
        <v>8</v>
      </c>
      <c r="F167" s="158" t="s">
        <v>9</v>
      </c>
      <c r="G167" s="158" t="s">
        <v>118</v>
      </c>
    </row>
    <row r="168" spans="3:8">
      <c r="C168" s="194" t="s">
        <v>558</v>
      </c>
      <c r="D168" s="177" t="s">
        <v>1</v>
      </c>
      <c r="E168" s="229">
        <v>38.200000000000003</v>
      </c>
      <c r="F168" s="179">
        <v>38.700000000000003</v>
      </c>
      <c r="G168" s="179">
        <v>31.1</v>
      </c>
    </row>
    <row r="169" spans="3:8">
      <c r="C169" s="161"/>
      <c r="D169" s="162"/>
      <c r="E169" s="618"/>
      <c r="F169" s="618"/>
      <c r="G169" s="618"/>
      <c r="H169" s="524"/>
    </row>
    <row r="170" spans="3:8">
      <c r="H170" s="524"/>
    </row>
    <row r="171" spans="3:8" ht="18.75" customHeight="1">
      <c r="C171" s="152" t="s">
        <v>267</v>
      </c>
      <c r="D171" s="153"/>
      <c r="E171" s="154"/>
      <c r="F171" s="154"/>
      <c r="G171" s="154"/>
    </row>
    <row r="172" spans="3:8">
      <c r="C172" s="156"/>
      <c r="D172" s="157" t="s">
        <v>233</v>
      </c>
      <c r="E172" s="158" t="s">
        <v>8</v>
      </c>
      <c r="F172" s="158" t="s">
        <v>119</v>
      </c>
      <c r="G172" s="158" t="s">
        <v>118</v>
      </c>
    </row>
    <row r="173" spans="3:8">
      <c r="C173" s="194" t="s">
        <v>268</v>
      </c>
      <c r="D173" s="177" t="s">
        <v>1</v>
      </c>
      <c r="E173" s="230" t="s">
        <v>53</v>
      </c>
      <c r="F173" s="470">
        <v>6.7</v>
      </c>
      <c r="G173" s="470">
        <v>7.3</v>
      </c>
    </row>
    <row r="174" spans="3:8">
      <c r="C174" s="469" t="s">
        <v>269</v>
      </c>
      <c r="D174" s="162"/>
      <c r="E174" s="151"/>
      <c r="F174" s="151"/>
      <c r="G174" s="141"/>
    </row>
    <row r="175" spans="3:8">
      <c r="C175" s="469"/>
      <c r="D175" s="162"/>
      <c r="E175" s="151"/>
      <c r="F175" s="151"/>
      <c r="G175" s="141"/>
    </row>
    <row r="176" spans="3:8">
      <c r="G176" s="141"/>
    </row>
    <row r="177" spans="3:8" ht="24" customHeight="1">
      <c r="C177" s="663" t="s">
        <v>270</v>
      </c>
      <c r="D177" s="663"/>
      <c r="E177" s="663"/>
      <c r="F177" s="663"/>
      <c r="G177" s="154"/>
      <c r="H177" s="231"/>
    </row>
    <row r="178" spans="3:8">
      <c r="C178" s="156"/>
      <c r="D178" s="157" t="s">
        <v>233</v>
      </c>
      <c r="E178" s="158">
        <v>2022</v>
      </c>
      <c r="F178" s="158">
        <v>2023</v>
      </c>
      <c r="G178" s="158" t="s">
        <v>118</v>
      </c>
      <c r="H178" s="231"/>
    </row>
    <row r="179" spans="3:8">
      <c r="C179" s="170" t="s">
        <v>271</v>
      </c>
      <c r="D179" s="177" t="s">
        <v>124</v>
      </c>
      <c r="E179" s="73" t="s">
        <v>54</v>
      </c>
      <c r="F179" s="73" t="s">
        <v>55</v>
      </c>
      <c r="G179" s="480">
        <v>2689</v>
      </c>
      <c r="H179" s="231"/>
    </row>
    <row r="180" spans="3:8">
      <c r="C180" s="232" t="s">
        <v>134</v>
      </c>
      <c r="D180" s="232"/>
      <c r="E180" s="232"/>
      <c r="F180" s="232"/>
      <c r="G180" s="481"/>
      <c r="H180" s="231"/>
    </row>
    <row r="181" spans="3:8">
      <c r="C181" s="170" t="s">
        <v>132</v>
      </c>
      <c r="D181" s="177" t="s">
        <v>124</v>
      </c>
      <c r="E181" s="73" t="s">
        <v>56</v>
      </c>
      <c r="F181" s="73" t="s">
        <v>57</v>
      </c>
      <c r="G181" s="480">
        <v>1082</v>
      </c>
      <c r="H181" s="231"/>
    </row>
    <row r="182" spans="3:8">
      <c r="C182" s="170" t="s">
        <v>130</v>
      </c>
      <c r="D182" s="177" t="s">
        <v>124</v>
      </c>
      <c r="E182" s="73" t="s">
        <v>58</v>
      </c>
      <c r="F182" s="73" t="s">
        <v>59</v>
      </c>
      <c r="G182" s="480">
        <v>1607</v>
      </c>
      <c r="H182" s="231"/>
    </row>
    <row r="183" spans="3:8">
      <c r="C183" s="233" t="s">
        <v>133</v>
      </c>
      <c r="D183" s="233"/>
      <c r="E183" s="233"/>
      <c r="F183" s="233"/>
      <c r="G183" s="482"/>
      <c r="H183" s="231"/>
    </row>
    <row r="184" spans="3:8">
      <c r="C184" s="170" t="s">
        <v>135</v>
      </c>
      <c r="D184" s="177" t="s">
        <v>124</v>
      </c>
      <c r="E184" s="39" t="s">
        <v>60</v>
      </c>
      <c r="F184" s="39" t="s">
        <v>61</v>
      </c>
      <c r="G184" s="483">
        <v>1645</v>
      </c>
      <c r="H184" s="231"/>
    </row>
    <row r="185" spans="3:8">
      <c r="C185" s="170" t="s">
        <v>136</v>
      </c>
      <c r="D185" s="177" t="s">
        <v>124</v>
      </c>
      <c r="E185" s="39" t="s">
        <v>62</v>
      </c>
      <c r="F185" s="39" t="s">
        <v>63</v>
      </c>
      <c r="G185" s="483">
        <v>1010</v>
      </c>
      <c r="H185" s="231"/>
    </row>
    <row r="186" spans="3:8">
      <c r="C186" s="170" t="s">
        <v>137</v>
      </c>
      <c r="D186" s="177" t="s">
        <v>124</v>
      </c>
      <c r="E186" s="39">
        <v>154</v>
      </c>
      <c r="F186" s="39">
        <v>64</v>
      </c>
      <c r="G186" s="483">
        <v>34</v>
      </c>
      <c r="H186" s="231"/>
    </row>
    <row r="187" spans="3:8">
      <c r="C187" s="234" t="s">
        <v>272</v>
      </c>
      <c r="D187" s="234"/>
      <c r="E187" s="234"/>
      <c r="F187" s="234"/>
      <c r="G187" s="484"/>
      <c r="H187" s="231"/>
    </row>
    <row r="188" spans="3:8">
      <c r="C188" s="170" t="s">
        <v>273</v>
      </c>
      <c r="D188" s="177" t="s">
        <v>124</v>
      </c>
      <c r="E188" s="39" t="s">
        <v>64</v>
      </c>
      <c r="F188" s="39" t="s">
        <v>65</v>
      </c>
      <c r="G188" s="483">
        <v>1378</v>
      </c>
      <c r="H188" s="231"/>
    </row>
    <row r="189" spans="3:8">
      <c r="C189" s="170" t="s">
        <v>274</v>
      </c>
      <c r="D189" s="177" t="s">
        <v>124</v>
      </c>
      <c r="E189" s="39" t="s">
        <v>66</v>
      </c>
      <c r="F189" s="39">
        <v>822</v>
      </c>
      <c r="G189" s="483">
        <v>622</v>
      </c>
      <c r="H189" s="231"/>
    </row>
    <row r="190" spans="3:8">
      <c r="C190" s="170" t="s">
        <v>275</v>
      </c>
      <c r="D190" s="177" t="s">
        <v>124</v>
      </c>
      <c r="E190" s="39">
        <v>180</v>
      </c>
      <c r="F190" s="39">
        <v>123</v>
      </c>
      <c r="G190" s="483">
        <v>115</v>
      </c>
      <c r="H190" s="231"/>
    </row>
    <row r="191" spans="3:8">
      <c r="C191" s="170" t="s">
        <v>276</v>
      </c>
      <c r="D191" s="177" t="s">
        <v>124</v>
      </c>
      <c r="E191" s="39">
        <v>660</v>
      </c>
      <c r="F191" s="39">
        <v>397</v>
      </c>
      <c r="G191" s="483">
        <v>324</v>
      </c>
      <c r="H191" s="231"/>
    </row>
    <row r="192" spans="3:8">
      <c r="C192" s="170" t="s">
        <v>277</v>
      </c>
      <c r="D192" s="177" t="s">
        <v>124</v>
      </c>
      <c r="E192" s="39">
        <v>397</v>
      </c>
      <c r="F192" s="39">
        <v>229</v>
      </c>
      <c r="G192" s="483">
        <v>166</v>
      </c>
      <c r="H192" s="231"/>
    </row>
    <row r="193" spans="3:9">
      <c r="C193" s="170" t="s">
        <v>278</v>
      </c>
      <c r="D193" s="177" t="s">
        <v>124</v>
      </c>
      <c r="E193" s="39">
        <v>195</v>
      </c>
      <c r="F193" s="39">
        <v>122</v>
      </c>
      <c r="G193" s="483">
        <v>84</v>
      </c>
      <c r="H193" s="231"/>
    </row>
    <row r="194" spans="3:9">
      <c r="G194" s="141"/>
    </row>
    <row r="195" spans="3:9">
      <c r="G195" s="141"/>
      <c r="H195" s="534"/>
    </row>
    <row r="196" spans="3:9" ht="14.85" customHeight="1">
      <c r="C196" s="664" t="s">
        <v>279</v>
      </c>
      <c r="D196" s="664"/>
      <c r="E196" s="664"/>
      <c r="F196" s="664"/>
      <c r="G196" s="154"/>
    </row>
    <row r="197" spans="3:9">
      <c r="C197" s="242"/>
      <c r="D197" s="157" t="s">
        <v>233</v>
      </c>
      <c r="E197" s="243" t="s">
        <v>8</v>
      </c>
      <c r="F197" s="244" t="s">
        <v>9</v>
      </c>
      <c r="G197" s="158" t="s">
        <v>118</v>
      </c>
      <c r="I197" s="524"/>
    </row>
    <row r="198" spans="3:9">
      <c r="C198" s="245" t="s">
        <v>280</v>
      </c>
      <c r="D198" s="215" t="s">
        <v>1</v>
      </c>
      <c r="E198" s="73">
        <v>100</v>
      </c>
      <c r="F198" s="73">
        <v>100</v>
      </c>
      <c r="G198" s="224">
        <v>100</v>
      </c>
      <c r="I198" s="524"/>
    </row>
    <row r="199" spans="3:9">
      <c r="C199" s="240" t="s">
        <v>281</v>
      </c>
      <c r="D199" s="240"/>
      <c r="E199" s="240"/>
      <c r="F199" s="240"/>
      <c r="G199" s="240"/>
      <c r="I199"/>
    </row>
    <row r="200" spans="3:9">
      <c r="C200" s="241" t="s">
        <v>132</v>
      </c>
      <c r="D200" s="215" t="s">
        <v>1</v>
      </c>
      <c r="E200" s="239">
        <v>100</v>
      </c>
      <c r="F200" s="239">
        <v>100</v>
      </c>
      <c r="G200" s="532">
        <v>100</v>
      </c>
      <c r="H200" s="535"/>
      <c r="I200" s="524"/>
    </row>
    <row r="201" spans="3:9">
      <c r="C201" s="241" t="s">
        <v>130</v>
      </c>
      <c r="D201" s="215" t="s">
        <v>1</v>
      </c>
      <c r="E201" s="239">
        <v>100</v>
      </c>
      <c r="F201" s="239">
        <v>100</v>
      </c>
      <c r="G201" s="532">
        <v>100</v>
      </c>
      <c r="H201" s="536"/>
      <c r="I201"/>
    </row>
    <row r="202" spans="3:9">
      <c r="C202" s="240" t="s">
        <v>282</v>
      </c>
      <c r="D202" s="240"/>
      <c r="E202" s="240"/>
      <c r="F202" s="240"/>
      <c r="G202" s="240"/>
      <c r="H202" s="536"/>
      <c r="I202" s="524"/>
    </row>
    <row r="203" spans="3:9">
      <c r="C203" s="241" t="s">
        <v>283</v>
      </c>
      <c r="D203" s="215" t="s">
        <v>1</v>
      </c>
      <c r="E203" s="239">
        <v>100</v>
      </c>
      <c r="F203" s="239">
        <v>100</v>
      </c>
      <c r="G203" s="532">
        <v>100</v>
      </c>
      <c r="H203" s="536"/>
      <c r="I203"/>
    </row>
    <row r="204" spans="3:9">
      <c r="C204" s="235" t="s">
        <v>251</v>
      </c>
      <c r="D204" s="215" t="s">
        <v>1</v>
      </c>
      <c r="E204" s="237">
        <v>100</v>
      </c>
      <c r="F204" s="237">
        <v>100</v>
      </c>
      <c r="G204" s="533">
        <v>100</v>
      </c>
      <c r="I204" s="524"/>
    </row>
    <row r="205" spans="3:9">
      <c r="C205" s="235" t="s">
        <v>252</v>
      </c>
      <c r="D205" s="236" t="s">
        <v>1</v>
      </c>
      <c r="E205" s="237">
        <v>100</v>
      </c>
      <c r="F205" s="237">
        <v>100</v>
      </c>
      <c r="G205" s="533">
        <v>100</v>
      </c>
      <c r="I205"/>
    </row>
    <row r="206" spans="3:9">
      <c r="C206" s="235" t="s">
        <v>253</v>
      </c>
      <c r="D206" s="236" t="s">
        <v>1</v>
      </c>
      <c r="E206" s="237">
        <v>100</v>
      </c>
      <c r="F206" s="237">
        <v>100</v>
      </c>
      <c r="G206" s="533">
        <v>100</v>
      </c>
      <c r="I206" s="524"/>
    </row>
    <row r="207" spans="3:9">
      <c r="G207" s="141"/>
      <c r="I207" s="524"/>
    </row>
    <row r="208" spans="3:9">
      <c r="G208" s="231"/>
      <c r="H208" s="231"/>
      <c r="I208" s="524"/>
    </row>
    <row r="209" spans="3:9" ht="20.100000000000001" customHeight="1">
      <c r="C209" s="246" t="s">
        <v>284</v>
      </c>
      <c r="D209" s="247"/>
      <c r="E209" s="248"/>
      <c r="F209" s="249"/>
      <c r="G209" s="154"/>
      <c r="H209" s="154"/>
    </row>
    <row r="210" spans="3:9">
      <c r="C210" s="250"/>
      <c r="D210" s="157" t="s">
        <v>233</v>
      </c>
      <c r="E210" s="158" t="s">
        <v>9</v>
      </c>
      <c r="F210" s="158" t="s">
        <v>290</v>
      </c>
      <c r="G210" s="158" t="s">
        <v>118</v>
      </c>
      <c r="H210" s="158" t="s">
        <v>291</v>
      </c>
    </row>
    <row r="211" spans="3:9" ht="15" customHeight="1">
      <c r="C211" s="251" t="s">
        <v>285</v>
      </c>
      <c r="D211" s="252" t="s">
        <v>1</v>
      </c>
      <c r="E211" s="253">
        <v>57</v>
      </c>
      <c r="F211" s="477" t="s">
        <v>292</v>
      </c>
      <c r="G211" s="253">
        <v>71</v>
      </c>
      <c r="H211" s="472">
        <v>70</v>
      </c>
      <c r="I211" s="141"/>
    </row>
    <row r="212" spans="3:9">
      <c r="C212" s="170" t="s">
        <v>286</v>
      </c>
      <c r="D212" s="254" t="s">
        <v>1</v>
      </c>
      <c r="E212" s="253">
        <v>88</v>
      </c>
      <c r="F212" s="477" t="s">
        <v>293</v>
      </c>
      <c r="G212" s="253">
        <v>91</v>
      </c>
      <c r="H212" s="472">
        <v>80</v>
      </c>
    </row>
    <row r="213" spans="3:9">
      <c r="C213" s="170" t="s">
        <v>287</v>
      </c>
      <c r="D213" s="254" t="s">
        <v>1</v>
      </c>
      <c r="E213" s="253">
        <v>85</v>
      </c>
      <c r="F213" s="477" t="s">
        <v>293</v>
      </c>
      <c r="G213" s="476">
        <v>88.7</v>
      </c>
      <c r="H213" s="472">
        <v>80</v>
      </c>
    </row>
    <row r="214" spans="3:9">
      <c r="C214" s="170" t="s">
        <v>67</v>
      </c>
      <c r="D214" s="254" t="s">
        <v>1</v>
      </c>
      <c r="E214" s="476">
        <v>51.7</v>
      </c>
      <c r="F214" s="477" t="s">
        <v>294</v>
      </c>
      <c r="G214" s="476">
        <v>59.9</v>
      </c>
      <c r="H214" s="472">
        <v>60</v>
      </c>
    </row>
    <row r="215" spans="3:9">
      <c r="C215" s="170" t="s">
        <v>289</v>
      </c>
      <c r="D215" s="254" t="s">
        <v>1</v>
      </c>
      <c r="E215" s="253">
        <v>81</v>
      </c>
      <c r="F215" s="477" t="s">
        <v>293</v>
      </c>
      <c r="G215" s="476">
        <v>85.5</v>
      </c>
      <c r="H215" s="472">
        <v>80</v>
      </c>
    </row>
    <row r="216" spans="3:9">
      <c r="C216" s="170" t="s">
        <v>288</v>
      </c>
      <c r="D216" s="254" t="s">
        <v>1</v>
      </c>
      <c r="E216" s="253">
        <v>80</v>
      </c>
      <c r="F216" s="477" t="s">
        <v>293</v>
      </c>
      <c r="G216" s="253">
        <v>80</v>
      </c>
      <c r="H216" s="472">
        <v>80</v>
      </c>
    </row>
    <row r="217" spans="3:9" ht="12.75" customHeight="1">
      <c r="C217" s="503"/>
      <c r="D217" s="162"/>
      <c r="E217" s="138"/>
      <c r="F217" s="504"/>
      <c r="G217" s="138"/>
      <c r="H217" s="505"/>
    </row>
    <row r="218" spans="3:9" ht="12.75" customHeight="1">
      <c r="G218" s="141"/>
    </row>
    <row r="219" spans="3:9">
      <c r="C219" s="21" t="s">
        <v>295</v>
      </c>
      <c r="D219" s="23"/>
      <c r="E219" s="23"/>
      <c r="F219" s="23"/>
      <c r="G219" s="154"/>
    </row>
    <row r="220" spans="3:9">
      <c r="C220" s="255"/>
      <c r="D220" s="157" t="s">
        <v>233</v>
      </c>
      <c r="E220" s="26">
        <v>2022</v>
      </c>
      <c r="F220" s="26">
        <v>2023</v>
      </c>
      <c r="G220" s="158" t="s">
        <v>118</v>
      </c>
    </row>
    <row r="221" spans="3:9">
      <c r="C221" s="256" t="s">
        <v>296</v>
      </c>
      <c r="D221" s="177" t="s">
        <v>124</v>
      </c>
      <c r="E221" s="258" t="s">
        <v>68</v>
      </c>
      <c r="F221" s="258" t="s">
        <v>41</v>
      </c>
      <c r="G221" s="258">
        <v>7692</v>
      </c>
      <c r="H221" s="524"/>
    </row>
    <row r="222" spans="3:9">
      <c r="C222" s="259" t="s">
        <v>132</v>
      </c>
      <c r="D222" s="177" t="s">
        <v>124</v>
      </c>
      <c r="E222" s="260" t="s">
        <v>69</v>
      </c>
      <c r="F222" s="488">
        <v>5203</v>
      </c>
      <c r="G222" s="260">
        <v>2590</v>
      </c>
      <c r="H222"/>
    </row>
    <row r="223" spans="3:9">
      <c r="C223" s="261" t="s">
        <v>130</v>
      </c>
      <c r="D223" s="177" t="s">
        <v>124</v>
      </c>
      <c r="E223" s="258" t="s">
        <v>70</v>
      </c>
      <c r="F223" s="262">
        <v>2780</v>
      </c>
      <c r="G223" s="262">
        <v>5102</v>
      </c>
      <c r="H223" s="524"/>
    </row>
    <row r="224" spans="3:9">
      <c r="C224" s="263" t="s">
        <v>297</v>
      </c>
      <c r="D224" s="177" t="s">
        <v>124</v>
      </c>
      <c r="E224" s="258">
        <v>860</v>
      </c>
      <c r="F224" s="258">
        <v>497</v>
      </c>
      <c r="G224" s="258">
        <v>464</v>
      </c>
      <c r="H224"/>
    </row>
    <row r="225" spans="3:8">
      <c r="C225" s="259" t="s">
        <v>132</v>
      </c>
      <c r="D225" s="177" t="s">
        <v>124</v>
      </c>
      <c r="E225" s="258">
        <v>1</v>
      </c>
      <c r="F225" s="258">
        <v>1</v>
      </c>
      <c r="G225" s="258">
        <v>461</v>
      </c>
      <c r="H225" s="524"/>
    </row>
    <row r="226" spans="3:8">
      <c r="C226" s="261" t="s">
        <v>130</v>
      </c>
      <c r="D226" s="177" t="s">
        <v>124</v>
      </c>
      <c r="E226" s="258">
        <v>859</v>
      </c>
      <c r="F226" s="258">
        <v>496</v>
      </c>
      <c r="G226" s="258">
        <v>3</v>
      </c>
    </row>
    <row r="227" spans="3:8" ht="27" customHeight="1">
      <c r="C227" s="263" t="s">
        <v>298</v>
      </c>
      <c r="D227" s="177" t="s">
        <v>124</v>
      </c>
      <c r="E227" s="258">
        <v>375</v>
      </c>
      <c r="F227" s="258">
        <v>423</v>
      </c>
      <c r="G227" s="258">
        <v>357</v>
      </c>
    </row>
    <row r="228" spans="3:8">
      <c r="C228" s="259" t="s">
        <v>132</v>
      </c>
      <c r="D228" s="177" t="s">
        <v>124</v>
      </c>
      <c r="E228" s="258">
        <v>2</v>
      </c>
      <c r="F228" s="258">
        <v>1</v>
      </c>
      <c r="G228" s="258">
        <v>356</v>
      </c>
    </row>
    <row r="229" spans="3:8">
      <c r="C229" s="261" t="s">
        <v>130</v>
      </c>
      <c r="D229" s="177" t="s">
        <v>124</v>
      </c>
      <c r="E229" s="258">
        <v>373</v>
      </c>
      <c r="F229" s="258">
        <v>422</v>
      </c>
      <c r="G229" s="258">
        <v>1</v>
      </c>
    </row>
    <row r="230" spans="3:8" ht="30">
      <c r="C230" s="263" t="s">
        <v>299</v>
      </c>
      <c r="D230" s="177" t="s">
        <v>124</v>
      </c>
      <c r="E230" s="258">
        <v>291</v>
      </c>
      <c r="F230" s="258">
        <v>296</v>
      </c>
      <c r="G230" s="258">
        <v>232</v>
      </c>
    </row>
    <row r="231" spans="3:8">
      <c r="C231" s="259" t="s">
        <v>132</v>
      </c>
      <c r="D231" s="177" t="s">
        <v>124</v>
      </c>
      <c r="E231" s="258">
        <v>2</v>
      </c>
      <c r="F231" s="258">
        <v>0</v>
      </c>
      <c r="G231" s="258">
        <v>232</v>
      </c>
    </row>
    <row r="232" spans="3:8">
      <c r="C232" s="261" t="s">
        <v>130</v>
      </c>
      <c r="D232" s="177" t="s">
        <v>124</v>
      </c>
      <c r="E232" s="258">
        <v>289</v>
      </c>
      <c r="F232" s="258">
        <v>296</v>
      </c>
      <c r="G232" s="258">
        <v>0</v>
      </c>
    </row>
    <row r="233" spans="3:8">
      <c r="C233" s="263" t="s">
        <v>300</v>
      </c>
      <c r="D233" s="257" t="s">
        <v>1</v>
      </c>
      <c r="E233" s="258">
        <v>83</v>
      </c>
      <c r="F233" s="258">
        <v>79</v>
      </c>
      <c r="G233" s="258">
        <v>60</v>
      </c>
    </row>
    <row r="234" spans="3:8">
      <c r="C234" s="259" t="s">
        <v>132</v>
      </c>
      <c r="D234" s="264" t="s">
        <v>1</v>
      </c>
      <c r="E234" s="258">
        <v>40</v>
      </c>
      <c r="F234" s="258">
        <v>100</v>
      </c>
      <c r="G234" s="258">
        <v>60</v>
      </c>
    </row>
    <row r="235" spans="3:8">
      <c r="C235" s="261" t="s">
        <v>130</v>
      </c>
      <c r="D235" s="265" t="s">
        <v>1</v>
      </c>
      <c r="E235" s="258">
        <v>83</v>
      </c>
      <c r="F235" s="258">
        <v>79</v>
      </c>
      <c r="G235" s="258">
        <v>100</v>
      </c>
    </row>
    <row r="236" spans="3:8">
      <c r="C236" s="173" t="s">
        <v>301</v>
      </c>
      <c r="D236" s="257" t="s">
        <v>1</v>
      </c>
      <c r="E236" s="258">
        <v>82</v>
      </c>
      <c r="F236" s="258">
        <v>79</v>
      </c>
      <c r="G236" s="258">
        <v>55</v>
      </c>
    </row>
    <row r="237" spans="3:8">
      <c r="C237" s="259" t="s">
        <v>132</v>
      </c>
      <c r="D237" s="264" t="s">
        <v>1</v>
      </c>
      <c r="E237" s="258">
        <v>82</v>
      </c>
      <c r="F237" s="258">
        <v>79</v>
      </c>
      <c r="G237" s="258">
        <v>55</v>
      </c>
    </row>
    <row r="238" spans="3:8">
      <c r="C238" s="261" t="s">
        <v>130</v>
      </c>
      <c r="D238" s="265" t="s">
        <v>1</v>
      </c>
      <c r="E238" s="258">
        <v>50</v>
      </c>
      <c r="F238" s="258">
        <v>0</v>
      </c>
      <c r="G238" s="258">
        <v>0</v>
      </c>
    </row>
    <row r="239" spans="3:8">
      <c r="G239" s="141"/>
    </row>
    <row r="240" spans="3:8">
      <c r="G240" s="141"/>
    </row>
    <row r="241" spans="3:7">
      <c r="C241" s="21" t="s">
        <v>302</v>
      </c>
      <c r="D241" s="266"/>
      <c r="E241" s="266"/>
      <c r="F241" s="266"/>
      <c r="G241" s="154"/>
    </row>
    <row r="242" spans="3:7">
      <c r="C242" s="255"/>
      <c r="D242" s="157" t="s">
        <v>233</v>
      </c>
      <c r="E242" s="26">
        <v>2022</v>
      </c>
      <c r="F242" s="26">
        <v>2023</v>
      </c>
      <c r="G242" s="158" t="s">
        <v>118</v>
      </c>
    </row>
    <row r="243" spans="3:7" ht="30">
      <c r="C243" s="256" t="s">
        <v>303</v>
      </c>
      <c r="D243" s="177" t="s">
        <v>124</v>
      </c>
      <c r="E243" s="258">
        <v>453</v>
      </c>
      <c r="F243" s="267">
        <v>535</v>
      </c>
      <c r="G243" s="267">
        <v>593</v>
      </c>
    </row>
    <row r="244" spans="3:7">
      <c r="C244" s="259" t="s">
        <v>132</v>
      </c>
      <c r="D244" s="177" t="s">
        <v>124</v>
      </c>
      <c r="E244" s="260">
        <v>448</v>
      </c>
      <c r="F244" s="260">
        <v>534</v>
      </c>
      <c r="G244" s="260">
        <v>591</v>
      </c>
    </row>
    <row r="245" spans="3:7">
      <c r="C245" s="261" t="s">
        <v>130</v>
      </c>
      <c r="D245" s="177" t="s">
        <v>124</v>
      </c>
      <c r="E245" s="268">
        <v>5</v>
      </c>
      <c r="F245" s="268">
        <v>1</v>
      </c>
      <c r="G245" s="268">
        <v>2</v>
      </c>
    </row>
    <row r="246" spans="3:7">
      <c r="G246" s="141"/>
    </row>
    <row r="247" spans="3:7">
      <c r="G247" s="141"/>
    </row>
    <row r="248" spans="3:7">
      <c r="C248" s="21" t="s">
        <v>304</v>
      </c>
      <c r="D248" s="266"/>
      <c r="E248" s="266"/>
      <c r="F248" s="266"/>
      <c r="G248" s="154"/>
    </row>
    <row r="249" spans="3:7">
      <c r="C249" s="255"/>
      <c r="D249" s="157" t="s">
        <v>233</v>
      </c>
      <c r="E249" s="26">
        <v>2022</v>
      </c>
      <c r="F249" s="26">
        <v>2023</v>
      </c>
      <c r="G249" s="158" t="s">
        <v>118</v>
      </c>
    </row>
    <row r="250" spans="3:7">
      <c r="C250" s="259" t="s">
        <v>305</v>
      </c>
      <c r="D250" s="177" t="s">
        <v>124</v>
      </c>
      <c r="E250" s="269">
        <v>2683</v>
      </c>
      <c r="F250" s="269">
        <v>3003</v>
      </c>
      <c r="G250" s="269">
        <v>3022</v>
      </c>
    </row>
    <row r="251" spans="3:7">
      <c r="C251" s="259" t="s">
        <v>306</v>
      </c>
      <c r="D251" s="177" t="s">
        <v>124</v>
      </c>
      <c r="E251" s="270">
        <v>4900</v>
      </c>
      <c r="F251" s="270">
        <v>4980</v>
      </c>
      <c r="G251" s="270">
        <v>4670</v>
      </c>
    </row>
    <row r="252" spans="3:7">
      <c r="G252" s="141"/>
    </row>
    <row r="253" spans="3:7">
      <c r="G253" s="141"/>
    </row>
    <row r="254" spans="3:7">
      <c r="C254" s="86" t="s">
        <v>307</v>
      </c>
      <c r="D254" s="266"/>
      <c r="E254" s="266"/>
      <c r="F254" s="266"/>
      <c r="G254" s="154"/>
    </row>
    <row r="255" spans="3:7">
      <c r="C255" s="255"/>
      <c r="D255" s="157" t="s">
        <v>233</v>
      </c>
      <c r="E255" s="26">
        <v>2022</v>
      </c>
      <c r="F255" s="26">
        <v>2023</v>
      </c>
      <c r="G255" s="158" t="s">
        <v>118</v>
      </c>
    </row>
    <row r="256" spans="3:7">
      <c r="C256" s="259" t="s">
        <v>305</v>
      </c>
      <c r="D256" s="38" t="s">
        <v>1</v>
      </c>
      <c r="E256" s="271" t="s">
        <v>71</v>
      </c>
      <c r="F256" s="267" t="s">
        <v>72</v>
      </c>
      <c r="G256" s="267">
        <v>39.299999999999997</v>
      </c>
    </row>
    <row r="257" spans="3:8">
      <c r="C257" s="259" t="s">
        <v>306</v>
      </c>
      <c r="D257" s="38" t="s">
        <v>1</v>
      </c>
      <c r="E257" s="272" t="s">
        <v>73</v>
      </c>
      <c r="F257" s="260" t="s">
        <v>74</v>
      </c>
      <c r="G257" s="260">
        <v>60.7</v>
      </c>
    </row>
    <row r="258" spans="3:8">
      <c r="G258" s="141"/>
    </row>
    <row r="259" spans="3:8">
      <c r="G259" s="141"/>
    </row>
    <row r="260" spans="3:8">
      <c r="C260" s="86" t="s">
        <v>308</v>
      </c>
      <c r="D260" s="86"/>
      <c r="E260" s="86"/>
      <c r="F260" s="154"/>
      <c r="G260" s="141"/>
    </row>
    <row r="261" spans="3:8">
      <c r="C261" s="273" t="s">
        <v>309</v>
      </c>
      <c r="D261" s="157" t="s">
        <v>233</v>
      </c>
      <c r="E261" s="26">
        <v>2023</v>
      </c>
      <c r="F261" s="158" t="s">
        <v>118</v>
      </c>
      <c r="G261" s="141"/>
    </row>
    <row r="262" spans="3:8">
      <c r="C262" s="259" t="s">
        <v>310</v>
      </c>
      <c r="D262" s="257" t="s">
        <v>174</v>
      </c>
      <c r="E262" s="500">
        <v>897</v>
      </c>
      <c r="F262" s="500">
        <v>1214</v>
      </c>
      <c r="G262" s="141"/>
      <c r="H262" s="524"/>
    </row>
    <row r="263" spans="3:8">
      <c r="C263" s="259" t="s">
        <v>311</v>
      </c>
      <c r="D263" s="257" t="s">
        <v>174</v>
      </c>
      <c r="E263" s="501">
        <v>230.3</v>
      </c>
      <c r="F263" s="501">
        <v>317.7</v>
      </c>
      <c r="G263" s="141"/>
      <c r="H263"/>
    </row>
    <row r="264" spans="3:8">
      <c r="C264" s="261" t="s">
        <v>312</v>
      </c>
      <c r="D264" s="257" t="s">
        <v>174</v>
      </c>
      <c r="E264" s="501">
        <v>563</v>
      </c>
      <c r="F264" s="501">
        <v>680.6</v>
      </c>
      <c r="G264" s="141"/>
      <c r="H264" s="524"/>
    </row>
    <row r="265" spans="3:8">
      <c r="C265" s="261" t="s">
        <v>313</v>
      </c>
      <c r="D265" s="257" t="s">
        <v>174</v>
      </c>
      <c r="E265" s="501">
        <v>4.7</v>
      </c>
      <c r="F265" s="501">
        <v>10.4</v>
      </c>
      <c r="G265" s="141"/>
      <c r="H265"/>
    </row>
    <row r="266" spans="3:8">
      <c r="C266" s="261" t="s">
        <v>314</v>
      </c>
      <c r="D266" s="257" t="s">
        <v>174</v>
      </c>
      <c r="E266" s="501">
        <v>99</v>
      </c>
      <c r="F266" s="501">
        <v>206</v>
      </c>
      <c r="G266" s="141"/>
      <c r="H266" s="524"/>
    </row>
    <row r="267" spans="3:8">
      <c r="C267" s="275"/>
      <c r="D267" s="276"/>
      <c r="E267" s="277"/>
      <c r="F267" s="278"/>
      <c r="G267" s="141"/>
      <c r="H267"/>
    </row>
    <row r="268" spans="3:8">
      <c r="C268" s="275"/>
      <c r="D268" s="276"/>
      <c r="E268" s="277"/>
      <c r="F268" s="278"/>
      <c r="G268" s="141"/>
      <c r="H268" s="524"/>
    </row>
    <row r="269" spans="3:8">
      <c r="C269" s="86" t="s">
        <v>315</v>
      </c>
      <c r="D269" s="86"/>
      <c r="E269" s="86"/>
      <c r="F269" s="154"/>
      <c r="G269" s="141"/>
      <c r="H269"/>
    </row>
    <row r="270" spans="3:8">
      <c r="C270" s="273" t="s">
        <v>309</v>
      </c>
      <c r="D270" s="157" t="s">
        <v>233</v>
      </c>
      <c r="E270" s="26">
        <v>2023</v>
      </c>
      <c r="F270" s="158" t="s">
        <v>118</v>
      </c>
      <c r="G270" s="141"/>
      <c r="H270" s="524"/>
    </row>
    <row r="271" spans="3:8">
      <c r="C271" s="279" t="s">
        <v>546</v>
      </c>
      <c r="D271" s="257" t="s">
        <v>174</v>
      </c>
      <c r="E271" s="274">
        <v>191</v>
      </c>
      <c r="F271" s="274">
        <v>267</v>
      </c>
      <c r="G271" s="524"/>
      <c r="H271"/>
    </row>
    <row r="272" spans="3:8">
      <c r="C272" s="279" t="s">
        <v>316</v>
      </c>
      <c r="D272" s="257" t="s">
        <v>174</v>
      </c>
      <c r="E272" s="260">
        <v>171</v>
      </c>
      <c r="F272" s="260">
        <v>226</v>
      </c>
      <c r="G272"/>
      <c r="H272" s="524"/>
    </row>
    <row r="273" spans="3:12">
      <c r="C273" s="279" t="s">
        <v>317</v>
      </c>
      <c r="D273" s="257" t="s">
        <v>174</v>
      </c>
      <c r="E273" s="268">
        <v>20</v>
      </c>
      <c r="F273" s="268">
        <v>42</v>
      </c>
      <c r="G273" s="524"/>
      <c r="H273"/>
    </row>
    <row r="274" spans="3:12">
      <c r="C274" s="275"/>
      <c r="D274" s="280"/>
      <c r="E274" s="277"/>
      <c r="F274" s="278"/>
      <c r="G274"/>
      <c r="H274" s="524"/>
    </row>
    <row r="275" spans="3:12">
      <c r="G275" s="524"/>
    </row>
    <row r="276" spans="3:12" ht="15" customHeight="1">
      <c r="C276" s="115" t="s">
        <v>318</v>
      </c>
      <c r="D276" s="266"/>
      <c r="E276" s="266"/>
      <c r="F276" s="266"/>
      <c r="G276" s="524"/>
      <c r="H276" s="281"/>
      <c r="I276" s="281"/>
      <c r="J276" s="281"/>
      <c r="K276" s="281"/>
      <c r="L276" s="281"/>
    </row>
    <row r="277" spans="3:12">
      <c r="C277" s="255"/>
      <c r="D277" s="157" t="s">
        <v>233</v>
      </c>
      <c r="E277" s="478">
        <v>2023</v>
      </c>
      <c r="F277" s="158" t="s">
        <v>118</v>
      </c>
      <c r="G277" s="542"/>
      <c r="H277" s="283"/>
      <c r="I277" s="283"/>
      <c r="J277" s="283"/>
      <c r="K277" s="283"/>
      <c r="L277" s="283"/>
    </row>
    <row r="278" spans="3:12">
      <c r="C278" s="597" t="s">
        <v>319</v>
      </c>
      <c r="D278" s="257" t="s">
        <v>174</v>
      </c>
      <c r="E278" s="284">
        <f>E286+E279+E287</f>
        <v>798.05752399999994</v>
      </c>
      <c r="F278" s="538">
        <f>F286+F279+F287</f>
        <v>1008.64289</v>
      </c>
      <c r="G278" s="497"/>
      <c r="H278" s="285"/>
      <c r="I278" s="285"/>
      <c r="J278" s="285"/>
      <c r="K278" s="285"/>
      <c r="L278" s="285"/>
    </row>
    <row r="279" spans="3:12">
      <c r="C279" s="479" t="s">
        <v>325</v>
      </c>
      <c r="D279" s="257" t="s">
        <v>174</v>
      </c>
      <c r="E279" s="290">
        <v>562.97752400000002</v>
      </c>
      <c r="F279" s="541">
        <v>680.57488999999998</v>
      </c>
      <c r="G279" s="497"/>
      <c r="H279" s="160"/>
      <c r="I279" s="160"/>
      <c r="J279" s="160"/>
      <c r="K279" s="160"/>
      <c r="L279" s="160"/>
    </row>
    <row r="280" spans="3:12">
      <c r="C280" s="598" t="s">
        <v>326</v>
      </c>
      <c r="D280" s="257" t="s">
        <v>174</v>
      </c>
      <c r="E280" s="286">
        <v>58.768999999999998</v>
      </c>
      <c r="F280" s="539">
        <v>71.819462000000001</v>
      </c>
      <c r="G280" s="497"/>
      <c r="H280" s="287"/>
      <c r="I280" s="287"/>
      <c r="J280" s="287"/>
      <c r="K280" s="287"/>
      <c r="L280" s="287"/>
    </row>
    <row r="281" spans="3:12">
      <c r="C281" s="599" t="s">
        <v>327</v>
      </c>
      <c r="D281" s="257" t="s">
        <v>174</v>
      </c>
      <c r="E281" s="286">
        <v>252.40876700000001</v>
      </c>
      <c r="F281" s="539">
        <v>295.238134</v>
      </c>
      <c r="G281" s="497"/>
      <c r="H281" s="287"/>
      <c r="I281" s="287"/>
      <c r="J281" s="287"/>
      <c r="K281" s="287"/>
      <c r="L281" s="287"/>
    </row>
    <row r="282" spans="3:12">
      <c r="C282" s="599" t="s">
        <v>328</v>
      </c>
      <c r="D282" s="257" t="s">
        <v>174</v>
      </c>
      <c r="E282" s="286">
        <v>72.409916999999993</v>
      </c>
      <c r="F282" s="539">
        <v>99.033146000000002</v>
      </c>
      <c r="G282" s="497"/>
      <c r="H282" s="287"/>
      <c r="I282" s="287"/>
      <c r="J282" s="287"/>
      <c r="K282" s="287"/>
      <c r="L282" s="287"/>
    </row>
    <row r="283" spans="3:12">
      <c r="C283" s="599" t="s">
        <v>329</v>
      </c>
      <c r="D283" s="257" t="s">
        <v>174</v>
      </c>
      <c r="E283" s="286">
        <v>130.76755399999999</v>
      </c>
      <c r="F283" s="539">
        <v>158.57989799999999</v>
      </c>
      <c r="G283" s="497"/>
      <c r="H283" s="287"/>
      <c r="I283" s="287"/>
      <c r="J283" s="287"/>
      <c r="K283" s="287"/>
      <c r="L283" s="287"/>
    </row>
    <row r="284" spans="3:12">
      <c r="C284" s="599" t="s">
        <v>330</v>
      </c>
      <c r="D284" s="257" t="s">
        <v>174</v>
      </c>
      <c r="E284" s="286">
        <v>44.352285999999999</v>
      </c>
      <c r="F284" s="539">
        <v>50.174599999999998</v>
      </c>
      <c r="G284" s="497"/>
      <c r="H284" s="287"/>
      <c r="I284" s="287"/>
      <c r="J284" s="287"/>
      <c r="K284" s="287"/>
      <c r="L284" s="287"/>
    </row>
    <row r="285" spans="3:12">
      <c r="C285" s="599" t="s">
        <v>331</v>
      </c>
      <c r="D285" s="257" t="s">
        <v>174</v>
      </c>
      <c r="E285" s="286">
        <v>4.2699999999999996</v>
      </c>
      <c r="F285" s="539">
        <v>5.7296500000000004</v>
      </c>
      <c r="G285" s="497"/>
      <c r="H285" s="287"/>
      <c r="I285" s="287"/>
      <c r="J285" s="287"/>
      <c r="K285" s="287"/>
      <c r="L285" s="287"/>
    </row>
    <row r="286" spans="3:12">
      <c r="C286" s="259" t="s">
        <v>321</v>
      </c>
      <c r="D286" s="257" t="s">
        <v>174</v>
      </c>
      <c r="E286" s="288">
        <v>230.4</v>
      </c>
      <c r="F286" s="540">
        <v>317.7</v>
      </c>
      <c r="G286" s="497"/>
      <c r="H286" s="289"/>
      <c r="I286" s="289"/>
      <c r="J286" s="289"/>
      <c r="K286" s="289"/>
      <c r="L286" s="289"/>
    </row>
    <row r="287" spans="3:12">
      <c r="C287" s="259" t="s">
        <v>313</v>
      </c>
      <c r="D287" s="257" t="s">
        <v>174</v>
      </c>
      <c r="E287" s="288">
        <v>4.68</v>
      </c>
      <c r="F287" s="288">
        <v>10.368</v>
      </c>
      <c r="G287" s="287"/>
      <c r="H287" s="287"/>
      <c r="I287" s="287"/>
      <c r="J287" s="287"/>
      <c r="K287" s="287"/>
      <c r="L287" s="287"/>
    </row>
    <row r="288" spans="3:12">
      <c r="C288" s="259" t="s">
        <v>320</v>
      </c>
      <c r="D288" s="257" t="s">
        <v>174</v>
      </c>
      <c r="E288" s="286">
        <v>0</v>
      </c>
      <c r="F288" s="539">
        <v>0</v>
      </c>
      <c r="G288" s="497"/>
      <c r="H288" s="287"/>
      <c r="I288" s="287"/>
      <c r="J288" s="287"/>
      <c r="K288" s="287"/>
      <c r="L288" s="287"/>
    </row>
    <row r="289" spans="3:12">
      <c r="C289" s="259" t="s">
        <v>322</v>
      </c>
      <c r="D289" s="257" t="s">
        <v>174</v>
      </c>
      <c r="E289" s="288">
        <v>0</v>
      </c>
      <c r="F289" s="540">
        <v>0</v>
      </c>
      <c r="G289" s="497"/>
      <c r="H289" s="289"/>
      <c r="I289" s="289"/>
      <c r="J289" s="289"/>
      <c r="K289" s="289"/>
      <c r="L289" s="289"/>
    </row>
    <row r="290" spans="3:12">
      <c r="C290" s="259" t="s">
        <v>323</v>
      </c>
      <c r="D290" s="257" t="s">
        <v>174</v>
      </c>
      <c r="E290" s="288">
        <v>0</v>
      </c>
      <c r="F290" s="540">
        <v>0</v>
      </c>
      <c r="G290" s="497"/>
      <c r="H290" s="289"/>
      <c r="I290" s="289"/>
      <c r="J290" s="289"/>
      <c r="K290" s="289"/>
      <c r="L290" s="289"/>
    </row>
    <row r="291" spans="3:12">
      <c r="C291" s="259" t="s">
        <v>324</v>
      </c>
      <c r="D291" s="257" t="s">
        <v>174</v>
      </c>
      <c r="E291" s="288">
        <v>0</v>
      </c>
      <c r="F291" s="540">
        <v>0</v>
      </c>
      <c r="G291" s="497"/>
      <c r="H291" s="289"/>
      <c r="I291" s="289"/>
      <c r="J291" s="289"/>
      <c r="K291" s="289"/>
      <c r="L291" s="289"/>
    </row>
    <row r="292" spans="3:12">
      <c r="E292" s="291"/>
      <c r="F292" s="291"/>
      <c r="G292" s="291"/>
    </row>
    <row r="293" spans="3:12">
      <c r="G293" s="141"/>
    </row>
    <row r="294" spans="3:12">
      <c r="C294" s="86" t="s">
        <v>332</v>
      </c>
      <c r="D294" s="86"/>
      <c r="E294" s="86"/>
      <c r="F294" s="86"/>
      <c r="G294" s="154"/>
    </row>
    <row r="295" spans="3:12">
      <c r="C295" s="273"/>
      <c r="D295" s="157" t="s">
        <v>233</v>
      </c>
      <c r="E295" s="26">
        <v>2022</v>
      </c>
      <c r="F295" s="26">
        <v>2023</v>
      </c>
      <c r="G295" s="158" t="s">
        <v>118</v>
      </c>
    </row>
    <row r="296" spans="3:12" ht="28.35" customHeight="1">
      <c r="C296" s="292" t="s">
        <v>333</v>
      </c>
      <c r="D296" s="177" t="s">
        <v>124</v>
      </c>
      <c r="E296" s="293">
        <v>501</v>
      </c>
      <c r="F296" s="274">
        <v>764</v>
      </c>
      <c r="G296" s="274">
        <v>795</v>
      </c>
      <c r="H296" s="524"/>
    </row>
    <row r="297" spans="3:12">
      <c r="C297" s="259" t="s">
        <v>132</v>
      </c>
      <c r="D297" s="177" t="s">
        <v>124</v>
      </c>
      <c r="E297" s="262">
        <v>200</v>
      </c>
      <c r="F297" s="262">
        <v>354</v>
      </c>
      <c r="G297" s="262">
        <v>395</v>
      </c>
      <c r="H297" s="524"/>
    </row>
    <row r="298" spans="3:12">
      <c r="C298" s="261" t="s">
        <v>130</v>
      </c>
      <c r="D298" s="177" t="s">
        <v>124</v>
      </c>
      <c r="E298" s="262">
        <v>301</v>
      </c>
      <c r="F298" s="262">
        <v>410</v>
      </c>
      <c r="G298" s="262">
        <v>400</v>
      </c>
      <c r="H298" s="524"/>
    </row>
    <row r="299" spans="3:12">
      <c r="C299" s="173" t="s">
        <v>334</v>
      </c>
      <c r="D299" s="177" t="s">
        <v>124</v>
      </c>
      <c r="E299" s="293">
        <v>387</v>
      </c>
      <c r="F299" s="293">
        <v>562</v>
      </c>
      <c r="G299" s="293">
        <v>596</v>
      </c>
      <c r="H299" s="524"/>
    </row>
    <row r="300" spans="3:12">
      <c r="C300" s="259" t="s">
        <v>132</v>
      </c>
      <c r="D300" s="177" t="s">
        <v>124</v>
      </c>
      <c r="E300" s="262">
        <v>152</v>
      </c>
      <c r="F300" s="262">
        <v>262</v>
      </c>
      <c r="G300" s="262">
        <v>292</v>
      </c>
      <c r="H300" s="524"/>
    </row>
    <row r="301" spans="3:12">
      <c r="C301" s="261" t="s">
        <v>130</v>
      </c>
      <c r="D301" s="177" t="s">
        <v>124</v>
      </c>
      <c r="E301" s="262">
        <v>235</v>
      </c>
      <c r="F301" s="262">
        <v>300</v>
      </c>
      <c r="G301" s="262">
        <v>304</v>
      </c>
      <c r="H301" s="524"/>
    </row>
    <row r="302" spans="3:12">
      <c r="C302" s="294" t="s">
        <v>335</v>
      </c>
      <c r="D302" s="177" t="s">
        <v>124</v>
      </c>
      <c r="E302" s="295">
        <v>28</v>
      </c>
      <c r="F302" s="295">
        <v>28</v>
      </c>
      <c r="G302" s="295">
        <v>37</v>
      </c>
      <c r="H302" s="524"/>
    </row>
    <row r="303" spans="3:12">
      <c r="C303" s="259" t="s">
        <v>132</v>
      </c>
      <c r="D303" s="177" t="s">
        <v>124</v>
      </c>
      <c r="E303" s="262">
        <v>19</v>
      </c>
      <c r="F303" s="262">
        <v>21</v>
      </c>
      <c r="G303" s="262">
        <f>37-14</f>
        <v>23</v>
      </c>
      <c r="H303" s="524"/>
    </row>
    <row r="304" spans="3:12">
      <c r="C304" s="261" t="s">
        <v>130</v>
      </c>
      <c r="D304" s="177" t="s">
        <v>124</v>
      </c>
      <c r="E304" s="296">
        <v>9</v>
      </c>
      <c r="F304" s="296">
        <v>7</v>
      </c>
      <c r="G304" s="296">
        <v>14</v>
      </c>
      <c r="H304" s="524"/>
    </row>
    <row r="305" spans="3:8">
      <c r="C305" s="297" t="s">
        <v>336</v>
      </c>
      <c r="D305" s="177" t="s">
        <v>124</v>
      </c>
      <c r="E305" s="298">
        <v>275</v>
      </c>
      <c r="F305" s="298">
        <v>388</v>
      </c>
      <c r="G305" s="298">
        <v>390</v>
      </c>
      <c r="H305" s="524"/>
    </row>
    <row r="306" spans="3:8">
      <c r="C306" s="259" t="s">
        <v>132</v>
      </c>
      <c r="D306" s="177" t="s">
        <v>124</v>
      </c>
      <c r="E306" s="262">
        <v>91</v>
      </c>
      <c r="F306" s="262">
        <v>158</v>
      </c>
      <c r="G306" s="262">
        <v>176</v>
      </c>
      <c r="H306" s="524"/>
    </row>
    <row r="307" spans="3:8">
      <c r="C307" s="261" t="s">
        <v>130</v>
      </c>
      <c r="D307" s="177" t="s">
        <v>124</v>
      </c>
      <c r="E307" s="299">
        <v>184</v>
      </c>
      <c r="F307" s="299">
        <v>230</v>
      </c>
      <c r="G307" s="299">
        <v>214</v>
      </c>
      <c r="H307" s="524"/>
    </row>
    <row r="308" spans="3:8" ht="30">
      <c r="C308" s="297" t="s">
        <v>547</v>
      </c>
      <c r="D308" s="177" t="s">
        <v>124</v>
      </c>
      <c r="E308" s="298">
        <v>763</v>
      </c>
      <c r="F308" s="298">
        <v>1256</v>
      </c>
      <c r="G308" s="298">
        <v>641</v>
      </c>
      <c r="H308"/>
    </row>
    <row r="309" spans="3:8">
      <c r="C309" s="259" t="s">
        <v>132</v>
      </c>
      <c r="D309" s="177" t="s">
        <v>124</v>
      </c>
      <c r="E309" s="300">
        <v>539</v>
      </c>
      <c r="F309" s="300">
        <v>862</v>
      </c>
      <c r="G309" s="300">
        <v>445</v>
      </c>
      <c r="H309"/>
    </row>
    <row r="310" spans="3:8">
      <c r="C310" s="261" t="s">
        <v>130</v>
      </c>
      <c r="D310" s="177" t="s">
        <v>124</v>
      </c>
      <c r="E310" s="299">
        <v>224</v>
      </c>
      <c r="F310" s="299">
        <v>394</v>
      </c>
      <c r="G310" s="299">
        <v>196</v>
      </c>
      <c r="H310" s="524"/>
    </row>
    <row r="311" spans="3:8">
      <c r="C311" s="459" t="s">
        <v>337</v>
      </c>
      <c r="G311" s="141"/>
      <c r="H311"/>
    </row>
    <row r="312" spans="3:8">
      <c r="C312" s="459"/>
      <c r="G312" s="141"/>
      <c r="H312"/>
    </row>
    <row r="313" spans="3:8">
      <c r="G313" s="141"/>
      <c r="H313" s="524"/>
    </row>
    <row r="314" spans="3:8">
      <c r="C314" s="660" t="s">
        <v>338</v>
      </c>
      <c r="D314" s="660"/>
      <c r="E314" s="660"/>
      <c r="F314" s="660"/>
      <c r="G314" s="154"/>
    </row>
    <row r="315" spans="3:8">
      <c r="C315" s="255"/>
      <c r="D315" s="157" t="s">
        <v>233</v>
      </c>
      <c r="E315" s="26">
        <v>2022</v>
      </c>
      <c r="F315" s="26">
        <v>2023</v>
      </c>
      <c r="G315" s="158" t="s">
        <v>118</v>
      </c>
      <c r="H315" s="543"/>
    </row>
    <row r="316" spans="3:8">
      <c r="C316" s="256" t="s">
        <v>548</v>
      </c>
      <c r="D316" s="177" t="s">
        <v>124</v>
      </c>
      <c r="E316" s="301">
        <v>7583</v>
      </c>
      <c r="F316" s="301">
        <v>7983</v>
      </c>
      <c r="G316" s="544">
        <v>7692</v>
      </c>
      <c r="H316" s="160"/>
    </row>
    <row r="317" spans="3:8">
      <c r="C317" s="600" t="s">
        <v>339</v>
      </c>
      <c r="D317" s="177" t="s">
        <v>124</v>
      </c>
      <c r="E317" s="302">
        <v>5141</v>
      </c>
      <c r="F317" s="302">
        <v>5641</v>
      </c>
      <c r="G317" s="545">
        <v>6354</v>
      </c>
      <c r="H317" s="497"/>
    </row>
    <row r="318" spans="3:8">
      <c r="C318" s="600" t="s">
        <v>340</v>
      </c>
      <c r="D318" s="177" t="s">
        <v>124</v>
      </c>
      <c r="E318" s="302">
        <v>602</v>
      </c>
      <c r="F318" s="302">
        <v>654</v>
      </c>
      <c r="G318" s="545">
        <v>616</v>
      </c>
      <c r="H318" s="497"/>
    </row>
    <row r="319" spans="3:8">
      <c r="C319" s="600" t="s">
        <v>341</v>
      </c>
      <c r="D319" s="177" t="s">
        <v>124</v>
      </c>
      <c r="E319" s="302">
        <v>138</v>
      </c>
      <c r="F319" s="302">
        <v>140</v>
      </c>
      <c r="G319" s="545">
        <v>138</v>
      </c>
      <c r="H319" s="497"/>
    </row>
    <row r="320" spans="3:8">
      <c r="C320" s="598" t="s">
        <v>342</v>
      </c>
      <c r="D320" s="177" t="s">
        <v>124</v>
      </c>
      <c r="E320" s="302">
        <v>64</v>
      </c>
      <c r="F320" s="302">
        <v>75</v>
      </c>
      <c r="G320" s="545">
        <v>69</v>
      </c>
      <c r="H320" s="497"/>
    </row>
    <row r="321" spans="3:8">
      <c r="C321" s="600" t="s">
        <v>343</v>
      </c>
      <c r="D321" s="177" t="s">
        <v>124</v>
      </c>
      <c r="E321" s="302">
        <v>65</v>
      </c>
      <c r="F321" s="302">
        <v>73</v>
      </c>
      <c r="G321" s="545">
        <v>71</v>
      </c>
      <c r="H321" s="497"/>
    </row>
    <row r="322" spans="3:8">
      <c r="C322" s="600" t="s">
        <v>344</v>
      </c>
      <c r="D322" s="177" t="s">
        <v>124</v>
      </c>
      <c r="E322" s="302">
        <v>48</v>
      </c>
      <c r="F322" s="302">
        <v>55</v>
      </c>
      <c r="G322" s="545">
        <v>57</v>
      </c>
      <c r="H322" s="497"/>
    </row>
    <row r="323" spans="3:8">
      <c r="C323" s="600" t="s">
        <v>345</v>
      </c>
      <c r="D323" s="177" t="s">
        <v>124</v>
      </c>
      <c r="E323" s="302">
        <v>32</v>
      </c>
      <c r="F323" s="302">
        <v>42</v>
      </c>
      <c r="G323" s="545">
        <v>42</v>
      </c>
      <c r="H323" s="497"/>
    </row>
    <row r="324" spans="3:8">
      <c r="C324" s="598" t="s">
        <v>346</v>
      </c>
      <c r="D324" s="177" t="s">
        <v>124</v>
      </c>
      <c r="E324" s="302">
        <v>121</v>
      </c>
      <c r="F324" s="302">
        <v>131</v>
      </c>
      <c r="G324" s="545">
        <v>138</v>
      </c>
      <c r="H324" s="497"/>
    </row>
    <row r="325" spans="3:8">
      <c r="C325" s="598" t="s">
        <v>347</v>
      </c>
      <c r="D325" s="177" t="s">
        <v>124</v>
      </c>
      <c r="E325" s="302">
        <v>1372</v>
      </c>
      <c r="F325" s="302">
        <v>1172</v>
      </c>
      <c r="G325" s="545">
        <v>207</v>
      </c>
      <c r="H325" s="160"/>
    </row>
    <row r="326" spans="3:8">
      <c r="C326" s="160"/>
      <c r="D326" s="162"/>
      <c r="E326" s="308"/>
      <c r="F326" s="308"/>
      <c r="G326" s="308"/>
      <c r="H326" s="160"/>
    </row>
    <row r="327" spans="3:8" ht="14.85" customHeight="1">
      <c r="C327" s="256" t="s">
        <v>348</v>
      </c>
      <c r="D327" s="177" t="s">
        <v>124</v>
      </c>
      <c r="E327" s="303">
        <v>461</v>
      </c>
      <c r="F327" s="303">
        <v>780</v>
      </c>
      <c r="G327" s="546">
        <v>828</v>
      </c>
      <c r="H327" s="497"/>
    </row>
    <row r="328" spans="3:8" ht="14.85" customHeight="1">
      <c r="C328" s="600" t="s">
        <v>339</v>
      </c>
      <c r="D328" s="177" t="s">
        <v>124</v>
      </c>
      <c r="E328" s="304">
        <v>317</v>
      </c>
      <c r="F328" s="304">
        <v>507</v>
      </c>
      <c r="G328" s="547">
        <v>617</v>
      </c>
      <c r="H328" s="497"/>
    </row>
    <row r="329" spans="3:8" ht="14.85" customHeight="1">
      <c r="C329" s="598" t="s">
        <v>340</v>
      </c>
      <c r="D329" s="177" t="s">
        <v>124</v>
      </c>
      <c r="E329" s="305">
        <v>52</v>
      </c>
      <c r="F329" s="305">
        <v>94</v>
      </c>
      <c r="G329" s="548">
        <v>106</v>
      </c>
      <c r="H329" s="497"/>
    </row>
    <row r="330" spans="3:8" ht="14.85" customHeight="1">
      <c r="C330" s="600" t="s">
        <v>342</v>
      </c>
      <c r="D330" s="177" t="s">
        <v>124</v>
      </c>
      <c r="E330" s="305">
        <v>8</v>
      </c>
      <c r="F330" s="305">
        <v>16</v>
      </c>
      <c r="G330" s="548">
        <v>19</v>
      </c>
      <c r="H330" s="497"/>
    </row>
    <row r="331" spans="3:8" ht="14.85" customHeight="1">
      <c r="C331" s="600" t="s">
        <v>341</v>
      </c>
      <c r="D331" s="177" t="s">
        <v>124</v>
      </c>
      <c r="E331" s="305">
        <v>4</v>
      </c>
      <c r="F331" s="305">
        <v>14</v>
      </c>
      <c r="G331" s="548">
        <v>13</v>
      </c>
      <c r="H331" s="497"/>
    </row>
    <row r="332" spans="3:8" ht="14.85" customHeight="1">
      <c r="C332" s="600" t="s">
        <v>343</v>
      </c>
      <c r="D332" s="177" t="s">
        <v>124</v>
      </c>
      <c r="E332" s="305">
        <v>7</v>
      </c>
      <c r="F332" s="305">
        <v>11</v>
      </c>
      <c r="G332" s="548">
        <v>13</v>
      </c>
      <c r="H332" s="497"/>
    </row>
    <row r="333" spans="3:8" ht="14.85" customHeight="1">
      <c r="C333" s="600" t="s">
        <v>344</v>
      </c>
      <c r="D333" s="177" t="s">
        <v>124</v>
      </c>
      <c r="E333" s="305">
        <v>7</v>
      </c>
      <c r="F333" s="305">
        <v>11</v>
      </c>
      <c r="G333" s="548">
        <v>12</v>
      </c>
      <c r="H333" s="497"/>
    </row>
    <row r="334" spans="3:8" ht="14.85" customHeight="1">
      <c r="C334" s="598" t="s">
        <v>346</v>
      </c>
      <c r="D334" s="177" t="s">
        <v>124</v>
      </c>
      <c r="E334" s="306">
        <v>10</v>
      </c>
      <c r="F334" s="306">
        <v>17</v>
      </c>
      <c r="G334" s="549">
        <v>23</v>
      </c>
      <c r="H334" s="160"/>
    </row>
    <row r="335" spans="3:8" ht="14.85" customHeight="1">
      <c r="C335" s="598" t="s">
        <v>347</v>
      </c>
      <c r="D335" s="177" t="s">
        <v>124</v>
      </c>
      <c r="E335" s="306">
        <v>56</v>
      </c>
      <c r="F335" s="306">
        <v>110</v>
      </c>
      <c r="G335" s="549">
        <v>25</v>
      </c>
      <c r="H335" s="497"/>
    </row>
    <row r="336" spans="3:8" ht="14.85" customHeight="1">
      <c r="C336" s="34"/>
      <c r="D336" s="307"/>
      <c r="E336" s="308"/>
      <c r="F336" s="308"/>
      <c r="H336" s="497"/>
    </row>
    <row r="337" spans="3:8">
      <c r="G337" s="231"/>
      <c r="H337" s="497"/>
    </row>
    <row r="338" spans="3:8">
      <c r="C338" s="309" t="s">
        <v>349</v>
      </c>
      <c r="D338" s="309"/>
      <c r="E338" s="309"/>
      <c r="F338" s="309"/>
      <c r="G338" s="154"/>
      <c r="H338" s="497"/>
    </row>
    <row r="339" spans="3:8">
      <c r="C339" s="255"/>
      <c r="D339" s="157" t="s">
        <v>233</v>
      </c>
      <c r="E339" s="205">
        <v>2022</v>
      </c>
      <c r="F339" s="205">
        <v>2023</v>
      </c>
      <c r="G339" s="158" t="s">
        <v>118</v>
      </c>
      <c r="H339" s="497"/>
    </row>
    <row r="340" spans="3:8">
      <c r="C340" s="259" t="s">
        <v>350</v>
      </c>
      <c r="D340" s="257" t="s">
        <v>1</v>
      </c>
      <c r="E340" s="268">
        <v>33</v>
      </c>
      <c r="F340" s="268">
        <v>41</v>
      </c>
      <c r="G340" s="550">
        <v>32</v>
      </c>
      <c r="H340" s="497"/>
    </row>
    <row r="341" spans="3:8">
      <c r="G341" s="141"/>
      <c r="H341" s="497"/>
    </row>
    <row r="342" spans="3:8">
      <c r="C342" s="310"/>
      <c r="G342" s="231"/>
      <c r="H342" s="497"/>
    </row>
    <row r="343" spans="3:8">
      <c r="C343" s="665" t="s">
        <v>351</v>
      </c>
      <c r="D343" s="665"/>
      <c r="E343" s="665"/>
      <c r="F343" s="665"/>
      <c r="G343" s="154"/>
      <c r="H343" s="160"/>
    </row>
    <row r="344" spans="3:8">
      <c r="C344" s="255"/>
      <c r="D344" s="157" t="s">
        <v>233</v>
      </c>
      <c r="E344" s="205">
        <v>2022</v>
      </c>
      <c r="F344" s="205">
        <v>2023</v>
      </c>
      <c r="G344" s="158" t="s">
        <v>118</v>
      </c>
      <c r="H344" s="497"/>
    </row>
    <row r="345" spans="3:8">
      <c r="C345" s="311" t="s">
        <v>352</v>
      </c>
      <c r="D345" s="265" t="s">
        <v>1</v>
      </c>
      <c r="E345" s="312">
        <v>39</v>
      </c>
      <c r="F345" s="258">
        <v>39</v>
      </c>
      <c r="G345" s="550">
        <v>31</v>
      </c>
      <c r="H345" s="497"/>
    </row>
    <row r="346" spans="3:8">
      <c r="G346" s="141"/>
      <c r="H346" s="497"/>
    </row>
    <row r="347" spans="3:8">
      <c r="G347" s="141"/>
      <c r="H347" s="497"/>
    </row>
    <row r="348" spans="3:8">
      <c r="C348" s="309" t="s">
        <v>353</v>
      </c>
      <c r="D348" s="309"/>
      <c r="E348" s="309"/>
      <c r="F348" s="154"/>
      <c r="H348" s="497"/>
    </row>
    <row r="349" spans="3:8">
      <c r="C349" s="255"/>
      <c r="D349" s="157" t="s">
        <v>233</v>
      </c>
      <c r="E349" s="205" t="s">
        <v>9</v>
      </c>
      <c r="F349" s="158" t="s">
        <v>118</v>
      </c>
      <c r="G349" s="524"/>
      <c r="H349" s="497"/>
    </row>
    <row r="350" spans="3:8">
      <c r="C350" s="313" t="s">
        <v>354</v>
      </c>
      <c r="D350" s="314" t="s">
        <v>75</v>
      </c>
      <c r="E350" s="315">
        <v>50061</v>
      </c>
      <c r="F350" s="315">
        <v>101341</v>
      </c>
      <c r="G350"/>
      <c r="H350" s="497"/>
    </row>
    <row r="351" spans="3:8">
      <c r="C351" s="471" t="s">
        <v>355</v>
      </c>
      <c r="D351" s="132"/>
      <c r="E351" s="316"/>
      <c r="F351" s="316"/>
      <c r="G351"/>
      <c r="H351" s="497"/>
    </row>
    <row r="352" spans="3:8">
      <c r="C352" s="471"/>
      <c r="D352" s="132"/>
      <c r="E352" s="316"/>
      <c r="F352" s="316"/>
      <c r="G352"/>
      <c r="H352" s="497"/>
    </row>
    <row r="353" spans="3:12">
      <c r="G353" s="141"/>
      <c r="H353" s="160"/>
    </row>
    <row r="354" spans="3:12">
      <c r="C354" s="660" t="s">
        <v>356</v>
      </c>
      <c r="D354" s="660"/>
      <c r="E354" s="660"/>
      <c r="F354" s="317"/>
      <c r="G354" s="154"/>
      <c r="H354" s="497"/>
    </row>
    <row r="355" spans="3:12">
      <c r="C355" s="255"/>
      <c r="D355" s="157" t="s">
        <v>233</v>
      </c>
      <c r="E355" s="282">
        <v>2022</v>
      </c>
      <c r="F355" s="282">
        <v>2023</v>
      </c>
      <c r="G355" s="158" t="s">
        <v>118</v>
      </c>
    </row>
    <row r="356" spans="3:12">
      <c r="C356" s="318" t="s">
        <v>357</v>
      </c>
      <c r="D356" s="319" t="s">
        <v>10</v>
      </c>
      <c r="E356" s="502">
        <f>(E357-(E358-E359))/E359</f>
        <v>4.6820923049469823</v>
      </c>
      <c r="F356" s="502">
        <f>(F357-(F358-F359))/F359</f>
        <v>3.1927587730639218</v>
      </c>
      <c r="G356" s="502">
        <f>(G357-(G358-G359))/G359</f>
        <v>4.4988340418506745</v>
      </c>
    </row>
    <row r="357" spans="3:12">
      <c r="C357" s="318" t="s">
        <v>358</v>
      </c>
      <c r="D357" s="257" t="s">
        <v>174</v>
      </c>
      <c r="E357" s="320">
        <v>225664</v>
      </c>
      <c r="F357" s="320">
        <v>273392</v>
      </c>
      <c r="G357" s="551">
        <v>509931</v>
      </c>
      <c r="H357" s="322"/>
    </row>
    <row r="358" spans="3:12">
      <c r="C358" s="318" t="s">
        <v>359</v>
      </c>
      <c r="D358" s="257" t="s">
        <v>174</v>
      </c>
      <c r="E358" s="320">
        <v>73919</v>
      </c>
      <c r="F358" s="320">
        <v>118475</v>
      </c>
      <c r="G358" s="551">
        <v>170838</v>
      </c>
      <c r="H358" s="524"/>
    </row>
    <row r="359" spans="3:12">
      <c r="C359" s="318" t="s">
        <v>360</v>
      </c>
      <c r="D359" s="257" t="s">
        <v>174</v>
      </c>
      <c r="E359" s="321">
        <v>41211.623020999999</v>
      </c>
      <c r="F359" s="321">
        <v>70649.358198000002</v>
      </c>
      <c r="G359" s="552">
        <v>96916</v>
      </c>
      <c r="H359"/>
    </row>
    <row r="360" spans="3:12">
      <c r="C360" s="322"/>
      <c r="D360" s="132"/>
      <c r="E360" s="454"/>
      <c r="F360" s="323"/>
      <c r="H360"/>
    </row>
    <row r="361" spans="3:12">
      <c r="E361" s="324"/>
      <c r="H361" s="524"/>
    </row>
    <row r="362" spans="3:12">
      <c r="C362" s="309" t="s">
        <v>361</v>
      </c>
      <c r="D362" s="309"/>
      <c r="E362" s="309"/>
      <c r="F362" s="309"/>
      <c r="G362" s="154"/>
      <c r="H362" s="322"/>
    </row>
    <row r="363" spans="3:12">
      <c r="C363" s="255"/>
      <c r="D363" s="157" t="s">
        <v>233</v>
      </c>
      <c r="E363" s="205">
        <v>2022</v>
      </c>
      <c r="F363" s="205">
        <v>2023</v>
      </c>
      <c r="G363" s="158" t="s">
        <v>118</v>
      </c>
      <c r="H363" s="524"/>
    </row>
    <row r="364" spans="3:12">
      <c r="C364" s="259" t="s">
        <v>362</v>
      </c>
      <c r="D364" s="325" t="s">
        <v>1</v>
      </c>
      <c r="E364" s="326">
        <v>39</v>
      </c>
      <c r="F364" s="326">
        <v>58</v>
      </c>
      <c r="G364" s="326">
        <v>46</v>
      </c>
      <c r="H364"/>
    </row>
    <row r="365" spans="3:12">
      <c r="H365"/>
    </row>
    <row r="366" spans="3:12">
      <c r="H366" s="524"/>
    </row>
    <row r="367" spans="3:12" ht="15.75">
      <c r="C367" s="619" t="s">
        <v>561</v>
      </c>
      <c r="D367" s="153"/>
      <c r="E367" s="153"/>
      <c r="F367" s="153"/>
      <c r="G367" s="153"/>
      <c r="H367" s="154"/>
      <c r="I367" s="154"/>
      <c r="J367" s="154"/>
      <c r="K367" s="154"/>
      <c r="L367" s="154"/>
    </row>
    <row r="368" spans="3:12" ht="30">
      <c r="C368" s="156"/>
      <c r="D368" s="157" t="s">
        <v>233</v>
      </c>
      <c r="E368" s="620" t="s">
        <v>182</v>
      </c>
      <c r="F368" s="158" t="s">
        <v>584</v>
      </c>
      <c r="G368" s="158" t="s">
        <v>583</v>
      </c>
      <c r="H368" s="158" t="s">
        <v>559</v>
      </c>
      <c r="I368" s="158" t="s">
        <v>585</v>
      </c>
      <c r="J368" s="621" t="s">
        <v>586</v>
      </c>
      <c r="K368" s="158" t="s">
        <v>587</v>
      </c>
      <c r="L368" s="621" t="s">
        <v>588</v>
      </c>
    </row>
    <row r="369" spans="3:12">
      <c r="C369" s="622" t="s">
        <v>562</v>
      </c>
      <c r="D369" s="623" t="s">
        <v>563</v>
      </c>
      <c r="E369" s="624">
        <f>SUM(F369:L369)</f>
        <v>8650</v>
      </c>
      <c r="F369" s="624">
        <v>7692</v>
      </c>
      <c r="G369" s="624">
        <v>134</v>
      </c>
      <c r="H369" s="624">
        <v>16</v>
      </c>
      <c r="I369" s="624">
        <v>51</v>
      </c>
      <c r="J369" s="624">
        <v>72</v>
      </c>
      <c r="K369" s="624">
        <v>654</v>
      </c>
      <c r="L369" s="624">
        <v>31</v>
      </c>
    </row>
    <row r="370" spans="3:12">
      <c r="C370" s="152" t="s">
        <v>577</v>
      </c>
      <c r="D370" s="153"/>
      <c r="E370" s="153"/>
      <c r="F370" s="153"/>
      <c r="G370" s="153"/>
      <c r="H370" s="154"/>
      <c r="I370" s="154"/>
      <c r="J370" s="154"/>
      <c r="K370" s="154"/>
      <c r="L370" s="154"/>
    </row>
    <row r="371" spans="3:12">
      <c r="C371" s="622" t="s">
        <v>578</v>
      </c>
      <c r="D371" s="623" t="s">
        <v>563</v>
      </c>
      <c r="E371" s="625">
        <f>SUM(F371:L371)</f>
        <v>3216</v>
      </c>
      <c r="F371" s="625">
        <v>2590</v>
      </c>
      <c r="G371" s="625">
        <v>64</v>
      </c>
      <c r="H371" s="625">
        <v>11</v>
      </c>
      <c r="I371" s="625">
        <v>22</v>
      </c>
      <c r="J371" s="625">
        <f>27+2</f>
        <v>29</v>
      </c>
      <c r="K371" s="625">
        <v>487</v>
      </c>
      <c r="L371" s="625">
        <v>13</v>
      </c>
    </row>
    <row r="372" spans="3:12">
      <c r="C372" s="622" t="s">
        <v>579</v>
      </c>
      <c r="D372" s="623" t="s">
        <v>563</v>
      </c>
      <c r="E372" s="625">
        <f>SUM(F372:L372)</f>
        <v>5434</v>
      </c>
      <c r="F372" s="625">
        <v>5102</v>
      </c>
      <c r="G372" s="625">
        <v>70</v>
      </c>
      <c r="H372" s="625">
        <v>5</v>
      </c>
      <c r="I372" s="625">
        <v>29</v>
      </c>
      <c r="J372" s="625">
        <v>43</v>
      </c>
      <c r="K372" s="625">
        <v>167</v>
      </c>
      <c r="L372" s="625">
        <v>18</v>
      </c>
    </row>
    <row r="373" spans="3:12">
      <c r="C373" s="309" t="s">
        <v>349</v>
      </c>
      <c r="D373" s="309"/>
      <c r="E373" s="309"/>
      <c r="F373" s="309"/>
      <c r="G373" s="309"/>
      <c r="H373" s="309"/>
      <c r="I373" s="309"/>
      <c r="J373" s="309"/>
      <c r="K373" s="309"/>
      <c r="L373" s="309"/>
    </row>
    <row r="374" spans="3:12">
      <c r="C374" s="626" t="s">
        <v>350</v>
      </c>
      <c r="D374" s="627" t="s">
        <v>1</v>
      </c>
      <c r="E374" s="625">
        <f>AVERAGE(F374:J374)</f>
        <v>30.386059817945387</v>
      </c>
      <c r="F374" s="628">
        <v>32</v>
      </c>
      <c r="G374" s="629">
        <v>33.6</v>
      </c>
      <c r="H374" s="630">
        <v>25</v>
      </c>
      <c r="I374" s="631">
        <v>27</v>
      </c>
      <c r="J374" s="629">
        <v>34.330299089726921</v>
      </c>
      <c r="K374" s="632" t="s">
        <v>10</v>
      </c>
      <c r="L374" s="632" t="s">
        <v>10</v>
      </c>
    </row>
    <row r="375" spans="3:12">
      <c r="C375" s="633" t="s">
        <v>351</v>
      </c>
      <c r="D375" s="634" t="s">
        <v>1</v>
      </c>
      <c r="E375" s="625">
        <f>AVERAGE(F375:J375)</f>
        <v>30.386059817945387</v>
      </c>
      <c r="F375" s="628">
        <v>32</v>
      </c>
      <c r="G375" s="629">
        <v>33.6</v>
      </c>
      <c r="H375" s="630">
        <v>25</v>
      </c>
      <c r="I375" s="631">
        <v>27</v>
      </c>
      <c r="J375" s="629">
        <v>34.330299089726921</v>
      </c>
      <c r="K375" s="632" t="s">
        <v>10</v>
      </c>
      <c r="L375" s="632" t="s">
        <v>10</v>
      </c>
    </row>
    <row r="376" spans="3:12">
      <c r="C376" s="666" t="s">
        <v>569</v>
      </c>
      <c r="D376" s="666"/>
      <c r="E376" s="666"/>
      <c r="F376" s="666"/>
      <c r="G376" s="666"/>
      <c r="H376" s="666"/>
      <c r="I376" s="666"/>
      <c r="J376" s="666"/>
      <c r="K376" s="666"/>
      <c r="L376" s="666"/>
    </row>
    <row r="377" spans="3:12">
      <c r="C377" s="635" t="s">
        <v>578</v>
      </c>
      <c r="D377" s="636" t="s">
        <v>1</v>
      </c>
      <c r="E377" s="625">
        <f>AVERAGE(F377:J377)</f>
        <v>27.199191919191918</v>
      </c>
      <c r="F377" s="629">
        <f>0.344*100</f>
        <v>34.4</v>
      </c>
      <c r="G377" s="629">
        <v>11</v>
      </c>
      <c r="H377" s="630">
        <v>27.27272727272727</v>
      </c>
      <c r="I377" s="630">
        <v>31</v>
      </c>
      <c r="J377" s="630">
        <v>32.323232323232325</v>
      </c>
      <c r="K377" s="632" t="s">
        <v>10</v>
      </c>
      <c r="L377" s="632" t="s">
        <v>10</v>
      </c>
    </row>
    <row r="378" spans="3:12">
      <c r="C378" s="635" t="s">
        <v>579</v>
      </c>
      <c r="D378" s="636" t="s">
        <v>1</v>
      </c>
      <c r="E378" s="625">
        <f>AVERAGE(F378:J378)</f>
        <v>30.938644067796609</v>
      </c>
      <c r="F378" s="629">
        <f>0.309*100</f>
        <v>30.9</v>
      </c>
      <c r="G378" s="629">
        <v>44.2</v>
      </c>
      <c r="H378" s="630">
        <v>20</v>
      </c>
      <c r="I378" s="630">
        <v>24</v>
      </c>
      <c r="J378" s="630">
        <v>35.593220338983052</v>
      </c>
      <c r="K378" s="632" t="s">
        <v>10</v>
      </c>
      <c r="L378" s="632" t="s">
        <v>10</v>
      </c>
    </row>
    <row r="379" spans="3:12">
      <c r="C379" s="666" t="s">
        <v>568</v>
      </c>
      <c r="D379" s="666"/>
      <c r="E379" s="666"/>
      <c r="F379" s="666"/>
      <c r="G379" s="666"/>
      <c r="H379" s="666"/>
      <c r="I379" s="666"/>
      <c r="J379" s="666"/>
      <c r="K379" s="666"/>
      <c r="L379" s="666"/>
    </row>
    <row r="380" spans="3:12">
      <c r="C380" s="635" t="s">
        <v>567</v>
      </c>
      <c r="D380" s="634" t="s">
        <v>1</v>
      </c>
      <c r="E380" s="625">
        <f>AVERAGE(F380:J380)</f>
        <v>30.407019867549671</v>
      </c>
      <c r="F380" s="629">
        <v>45.300000000000004</v>
      </c>
      <c r="G380" s="629">
        <v>38</v>
      </c>
      <c r="H380" s="630">
        <v>0</v>
      </c>
      <c r="I380" s="630">
        <v>29</v>
      </c>
      <c r="J380" s="630">
        <v>39.735099337748345</v>
      </c>
      <c r="K380" s="632" t="s">
        <v>10</v>
      </c>
      <c r="L380" s="632" t="s">
        <v>10</v>
      </c>
    </row>
    <row r="381" spans="3:12">
      <c r="C381" s="635" t="s">
        <v>566</v>
      </c>
      <c r="D381" s="636" t="s">
        <v>1</v>
      </c>
      <c r="E381" s="625">
        <f t="shared" ref="E381:E382" si="19">AVERAGE(F381:J381)</f>
        <v>35.13551057292608</v>
      </c>
      <c r="F381" s="629">
        <v>25.3</v>
      </c>
      <c r="G381" s="629">
        <v>29</v>
      </c>
      <c r="H381" s="630">
        <v>36.363636363636367</v>
      </c>
      <c r="I381" s="630">
        <v>54</v>
      </c>
      <c r="J381" s="630">
        <v>31.013916500994039</v>
      </c>
      <c r="K381" s="632" t="s">
        <v>10</v>
      </c>
      <c r="L381" s="632" t="s">
        <v>10</v>
      </c>
    </row>
    <row r="382" spans="3:12">
      <c r="C382" s="635" t="s">
        <v>565</v>
      </c>
      <c r="D382" s="636" t="s">
        <v>1</v>
      </c>
      <c r="E382" s="625">
        <f t="shared" si="19"/>
        <v>14.847826086956522</v>
      </c>
      <c r="F382" s="629">
        <v>15.5</v>
      </c>
      <c r="G382" s="629">
        <v>17</v>
      </c>
      <c r="H382" s="630">
        <v>0</v>
      </c>
      <c r="I382" s="630">
        <v>0</v>
      </c>
      <c r="J382" s="630">
        <v>41.739130434782609</v>
      </c>
      <c r="K382" s="632" t="s">
        <v>10</v>
      </c>
      <c r="L382" s="632" t="s">
        <v>10</v>
      </c>
    </row>
    <row r="383" spans="3:12">
      <c r="C383" s="152" t="s">
        <v>560</v>
      </c>
      <c r="D383" s="153"/>
      <c r="E383" s="153"/>
      <c r="F383" s="153"/>
      <c r="G383" s="153"/>
      <c r="H383" s="154"/>
      <c r="I383" s="154"/>
      <c r="J383" s="154"/>
      <c r="K383" s="154"/>
      <c r="L383" s="154"/>
    </row>
    <row r="384" spans="3:12">
      <c r="C384" s="626" t="s">
        <v>572</v>
      </c>
      <c r="D384" s="623" t="s">
        <v>563</v>
      </c>
      <c r="E384" s="624">
        <f>SUM(F384:L384)</f>
        <v>5359</v>
      </c>
      <c r="F384" s="628">
        <v>4683</v>
      </c>
      <c r="G384" s="628">
        <v>35</v>
      </c>
      <c r="H384" s="638">
        <v>10</v>
      </c>
      <c r="I384" s="638">
        <v>51</v>
      </c>
      <c r="J384" s="638">
        <v>22</v>
      </c>
      <c r="K384" s="638">
        <v>528</v>
      </c>
      <c r="L384" s="638">
        <v>30</v>
      </c>
    </row>
    <row r="385" spans="3:12">
      <c r="C385" s="633" t="s">
        <v>573</v>
      </c>
      <c r="D385" s="623" t="s">
        <v>563</v>
      </c>
      <c r="E385" s="624">
        <f t="shared" ref="E385:E388" si="20">SUM(F385:L385)</f>
        <v>3290</v>
      </c>
      <c r="F385" s="628">
        <v>3010</v>
      </c>
      <c r="G385" s="628">
        <v>99</v>
      </c>
      <c r="H385" s="638">
        <v>6</v>
      </c>
      <c r="I385" s="638"/>
      <c r="J385" s="638">
        <v>48</v>
      </c>
      <c r="K385" s="638">
        <v>126</v>
      </c>
      <c r="L385" s="638">
        <v>1</v>
      </c>
    </row>
    <row r="386" spans="3:12">
      <c r="C386" s="666" t="s">
        <v>574</v>
      </c>
      <c r="D386" s="666"/>
      <c r="E386" s="666"/>
      <c r="F386" s="666"/>
      <c r="G386" s="666"/>
      <c r="H386" s="666"/>
      <c r="I386" s="666"/>
      <c r="J386" s="666"/>
      <c r="K386" s="666"/>
      <c r="L386" s="666"/>
    </row>
    <row r="387" spans="3:12">
      <c r="C387" s="637" t="s">
        <v>575</v>
      </c>
      <c r="D387" s="623" t="s">
        <v>563</v>
      </c>
      <c r="E387" s="624">
        <f t="shared" si="20"/>
        <v>8624</v>
      </c>
      <c r="F387" s="628">
        <v>7692</v>
      </c>
      <c r="G387" s="628">
        <v>130</v>
      </c>
      <c r="H387" s="638">
        <v>16</v>
      </c>
      <c r="I387" s="638">
        <v>51</v>
      </c>
      <c r="J387" s="638">
        <v>60</v>
      </c>
      <c r="K387" s="638">
        <v>649</v>
      </c>
      <c r="L387" s="638">
        <v>26</v>
      </c>
    </row>
    <row r="388" spans="3:12">
      <c r="C388" s="637" t="s">
        <v>576</v>
      </c>
      <c r="D388" s="623" t="s">
        <v>563</v>
      </c>
      <c r="E388" s="624">
        <f t="shared" si="20"/>
        <v>23</v>
      </c>
      <c r="F388" s="628">
        <v>0</v>
      </c>
      <c r="G388" s="628">
        <v>4</v>
      </c>
      <c r="H388" s="638">
        <v>0</v>
      </c>
      <c r="I388" s="638">
        <v>0</v>
      </c>
      <c r="J388" s="638">
        <v>10</v>
      </c>
      <c r="K388" s="638">
        <v>5</v>
      </c>
      <c r="L388" s="638">
        <v>4</v>
      </c>
    </row>
    <row r="389" spans="3:12">
      <c r="C389" s="309" t="s">
        <v>571</v>
      </c>
      <c r="D389" s="309"/>
      <c r="E389" s="309"/>
      <c r="F389" s="309"/>
      <c r="G389" s="154"/>
      <c r="H389" s="309"/>
      <c r="I389" s="309"/>
      <c r="J389" s="639"/>
      <c r="K389" s="617"/>
      <c r="L389" s="639"/>
    </row>
    <row r="390" spans="3:12">
      <c r="C390" s="637" t="s">
        <v>570</v>
      </c>
      <c r="D390" s="623" t="s">
        <v>563</v>
      </c>
      <c r="E390" s="624">
        <f>SUM(F390:L390)</f>
        <v>3562</v>
      </c>
      <c r="F390" s="624">
        <f>F392+F393</f>
        <v>2689</v>
      </c>
      <c r="G390" s="624">
        <v>55</v>
      </c>
      <c r="H390" s="624">
        <v>1</v>
      </c>
      <c r="I390" s="624">
        <v>38</v>
      </c>
      <c r="J390" s="624">
        <v>32</v>
      </c>
      <c r="K390" s="624">
        <v>717</v>
      </c>
      <c r="L390" s="624">
        <v>30</v>
      </c>
    </row>
    <row r="391" spans="3:12">
      <c r="C391" s="666" t="s">
        <v>569</v>
      </c>
      <c r="D391" s="666"/>
      <c r="E391" s="666"/>
      <c r="F391" s="666"/>
      <c r="G391" s="666"/>
      <c r="H391" s="666"/>
      <c r="I391" s="666"/>
      <c r="J391" s="666"/>
      <c r="K391" s="666"/>
      <c r="L391" s="666"/>
    </row>
    <row r="392" spans="3:12">
      <c r="C392" s="635" t="s">
        <v>578</v>
      </c>
      <c r="D392" s="623" t="s">
        <v>563</v>
      </c>
      <c r="E392" s="624">
        <f>SUM(F392:L392)</f>
        <v>1655</v>
      </c>
      <c r="F392" s="624">
        <v>1082</v>
      </c>
      <c r="G392" s="624">
        <v>22</v>
      </c>
      <c r="H392" s="624">
        <v>1</v>
      </c>
      <c r="I392" s="624">
        <v>15</v>
      </c>
      <c r="J392" s="624">
        <v>12</v>
      </c>
      <c r="K392" s="624">
        <v>511</v>
      </c>
      <c r="L392" s="624">
        <v>12</v>
      </c>
    </row>
    <row r="393" spans="3:12">
      <c r="C393" s="635" t="s">
        <v>579</v>
      </c>
      <c r="D393" s="623" t="s">
        <v>563</v>
      </c>
      <c r="E393" s="624">
        <f t="shared" ref="E393:E397" si="21">SUM(F393:L393)</f>
        <v>1886</v>
      </c>
      <c r="F393" s="624">
        <v>1607</v>
      </c>
      <c r="G393" s="624">
        <v>33</v>
      </c>
      <c r="H393" s="624">
        <v>0</v>
      </c>
      <c r="I393" s="624">
        <v>23</v>
      </c>
      <c r="J393" s="624">
        <v>20</v>
      </c>
      <c r="K393" s="624">
        <v>185</v>
      </c>
      <c r="L393" s="624">
        <v>18</v>
      </c>
    </row>
    <row r="394" spans="3:12">
      <c r="C394" s="666" t="s">
        <v>568</v>
      </c>
      <c r="D394" s="666"/>
      <c r="E394" s="666"/>
      <c r="F394" s="666"/>
      <c r="G394" s="666"/>
      <c r="H394" s="666"/>
      <c r="I394" s="666"/>
      <c r="J394" s="666"/>
      <c r="K394" s="666"/>
      <c r="L394" s="666"/>
    </row>
    <row r="395" spans="3:12">
      <c r="C395" s="635" t="s">
        <v>580</v>
      </c>
      <c r="D395" s="623" t="s">
        <v>563</v>
      </c>
      <c r="E395" s="624">
        <f t="shared" si="21"/>
        <v>2097</v>
      </c>
      <c r="F395" s="624">
        <v>1645</v>
      </c>
      <c r="G395" s="624">
        <v>24</v>
      </c>
      <c r="H395" s="624">
        <v>0</v>
      </c>
      <c r="I395" s="624">
        <v>27</v>
      </c>
      <c r="J395" s="624">
        <v>16</v>
      </c>
      <c r="K395" s="624">
        <v>380</v>
      </c>
      <c r="L395" s="624">
        <v>5</v>
      </c>
    </row>
    <row r="396" spans="3:12">
      <c r="C396" s="635" t="s">
        <v>581</v>
      </c>
      <c r="D396" s="623" t="s">
        <v>563</v>
      </c>
      <c r="E396" s="624">
        <f t="shared" si="21"/>
        <v>1385</v>
      </c>
      <c r="F396" s="624">
        <v>1010</v>
      </c>
      <c r="G396" s="624">
        <v>25</v>
      </c>
      <c r="H396" s="624">
        <v>0</v>
      </c>
      <c r="I396" s="624">
        <v>11</v>
      </c>
      <c r="J396" s="624">
        <v>12</v>
      </c>
      <c r="K396" s="624">
        <v>309</v>
      </c>
      <c r="L396" s="624">
        <v>18</v>
      </c>
    </row>
    <row r="397" spans="3:12">
      <c r="C397" s="635" t="s">
        <v>582</v>
      </c>
      <c r="D397" s="623" t="s">
        <v>563</v>
      </c>
      <c r="E397" s="624">
        <f t="shared" si="21"/>
        <v>59</v>
      </c>
      <c r="F397" s="624">
        <v>34</v>
      </c>
      <c r="G397" s="624">
        <v>6</v>
      </c>
      <c r="H397" s="624">
        <v>1</v>
      </c>
      <c r="I397" s="624">
        <v>0</v>
      </c>
      <c r="J397" s="624">
        <v>4</v>
      </c>
      <c r="K397" s="624">
        <v>7</v>
      </c>
      <c r="L397" s="624">
        <v>7</v>
      </c>
    </row>
    <row r="398" spans="3:12">
      <c r="C398" s="459" t="s">
        <v>564</v>
      </c>
      <c r="E398" s="140"/>
      <c r="F398" s="140"/>
      <c r="G398" s="140"/>
      <c r="I398" s="141"/>
      <c r="J398" s="141"/>
      <c r="K398" s="141"/>
      <c r="L398" s="141"/>
    </row>
  </sheetData>
  <sheetProtection algorithmName="SHA-512" hashValue="jBgHz4VeLR+DXNAxZuQr/ZemO49zYxSCuJLDdPd6jngKf2UZCKh31qeT+JNw7ioZYRHONmCxmWc5qYqK6s6/kg==" saltValue="qrOCV/rHS08OJF/KdHdgBA==" spinCount="100000" sheet="1" objects="1" scenarios="1" selectLockedCells="1" selectUnlockedCells="1"/>
  <mergeCells count="22">
    <mergeCell ref="C394:L394"/>
    <mergeCell ref="C166:F166"/>
    <mergeCell ref="C376:L376"/>
    <mergeCell ref="C379:L379"/>
    <mergeCell ref="C386:L386"/>
    <mergeCell ref="C391:L391"/>
    <mergeCell ref="K94:L94"/>
    <mergeCell ref="C160:F160"/>
    <mergeCell ref="K76:L76"/>
    <mergeCell ref="D76:D77"/>
    <mergeCell ref="C354:E354"/>
    <mergeCell ref="C314:F314"/>
    <mergeCell ref="I76:J76"/>
    <mergeCell ref="G76:H76"/>
    <mergeCell ref="E76:F76"/>
    <mergeCell ref="C177:F177"/>
    <mergeCell ref="C196:F196"/>
    <mergeCell ref="D94:D95"/>
    <mergeCell ref="E94:F94"/>
    <mergeCell ref="C343:F343"/>
    <mergeCell ref="G94:H94"/>
    <mergeCell ref="I94:J94"/>
  </mergeCells>
  <phoneticPr fontId="52"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387AF-1211-4798-B060-FC555229B1B2}">
  <sheetPr>
    <tabColor theme="9" tint="0.39997558519241921"/>
  </sheetPr>
  <dimension ref="B1:J66"/>
  <sheetViews>
    <sheetView showGridLines="0" topLeftCell="A26" zoomScale="115" zoomScaleNormal="115" workbookViewId="0">
      <selection activeCell="F45" sqref="F45"/>
    </sheetView>
  </sheetViews>
  <sheetFormatPr defaultColWidth="8.7109375" defaultRowHeight="15"/>
  <cols>
    <col min="1" max="1" width="8.7109375" style="3"/>
    <col min="2" max="2" width="3.7109375" style="3" customWidth="1"/>
    <col min="3" max="3" width="75.7109375" style="18" customWidth="1"/>
    <col min="4" max="4" width="15.7109375" style="8" customWidth="1"/>
    <col min="5" max="5" width="25.7109375" style="6" customWidth="1"/>
    <col min="6" max="8" width="25.140625" style="6" customWidth="1"/>
    <col min="9" max="13" width="25.140625" style="3" customWidth="1"/>
    <col min="14" max="16384" width="8.7109375" style="3"/>
  </cols>
  <sheetData>
    <row r="1" spans="3:10">
      <c r="C1" s="9"/>
      <c r="D1" s="5"/>
      <c r="E1" s="4"/>
      <c r="F1" s="4"/>
    </row>
    <row r="2" spans="3:10">
      <c r="C2" s="9"/>
      <c r="D2" s="5"/>
      <c r="E2" s="4"/>
      <c r="F2" s="4"/>
    </row>
    <row r="3" spans="3:10">
      <c r="C3" s="9"/>
      <c r="D3" s="5"/>
      <c r="E3" s="4"/>
      <c r="F3" s="4"/>
    </row>
    <row r="4" spans="3:10">
      <c r="C4" s="9"/>
      <c r="D4" s="5"/>
      <c r="E4" s="4"/>
      <c r="F4" s="4"/>
    </row>
    <row r="5" spans="3:10">
      <c r="C5" s="9"/>
      <c r="D5" s="5"/>
      <c r="E5" s="4"/>
      <c r="F5" s="4"/>
    </row>
    <row r="6" spans="3:10">
      <c r="C6" s="3"/>
      <c r="D6" s="10"/>
      <c r="E6" s="7"/>
      <c r="F6" s="7"/>
    </row>
    <row r="7" spans="3:10" ht="18.75">
      <c r="C7" s="11" t="s">
        <v>387</v>
      </c>
      <c r="G7"/>
    </row>
    <row r="8" spans="3:10">
      <c r="C8" s="3"/>
      <c r="D8" s="327"/>
      <c r="E8" s="3"/>
      <c r="F8" s="3"/>
      <c r="G8" s="3"/>
      <c r="H8" s="3"/>
    </row>
    <row r="9" spans="3:10">
      <c r="C9" s="21" t="s">
        <v>364</v>
      </c>
      <c r="D9" s="22"/>
      <c r="E9" s="23"/>
      <c r="F9" s="23"/>
      <c r="G9" s="23"/>
      <c r="H9" s="231"/>
      <c r="I9" s="231"/>
      <c r="J9" s="328"/>
    </row>
    <row r="10" spans="3:10">
      <c r="C10" s="329"/>
      <c r="D10" s="25" t="s">
        <v>122</v>
      </c>
      <c r="E10" s="26">
        <v>2022</v>
      </c>
      <c r="F10" s="26">
        <v>2023</v>
      </c>
      <c r="G10" s="26" t="s">
        <v>118</v>
      </c>
      <c r="H10" s="524"/>
      <c r="I10" s="231"/>
      <c r="J10" s="328"/>
    </row>
    <row r="11" spans="3:10">
      <c r="C11" s="330" t="s">
        <v>365</v>
      </c>
      <c r="D11" s="331" t="s">
        <v>150</v>
      </c>
      <c r="E11" s="332">
        <v>0</v>
      </c>
      <c r="F11" s="332">
        <v>0</v>
      </c>
      <c r="G11" s="332">
        <v>11</v>
      </c>
      <c r="H11"/>
      <c r="I11" s="231"/>
      <c r="J11" s="328"/>
    </row>
    <row r="12" spans="3:10">
      <c r="C12" s="333" t="s">
        <v>366</v>
      </c>
      <c r="D12" s="331" t="s">
        <v>124</v>
      </c>
      <c r="E12" s="332">
        <v>0</v>
      </c>
      <c r="F12" s="332">
        <v>0</v>
      </c>
      <c r="G12" s="332">
        <v>0</v>
      </c>
      <c r="H12"/>
      <c r="I12" s="231"/>
      <c r="J12" s="328"/>
    </row>
    <row r="13" spans="3:10">
      <c r="C13" s="334" t="s">
        <v>367</v>
      </c>
      <c r="D13" s="331" t="s">
        <v>124</v>
      </c>
      <c r="E13" s="332">
        <v>0</v>
      </c>
      <c r="F13" s="332">
        <v>0</v>
      </c>
      <c r="G13" s="332">
        <v>0</v>
      </c>
      <c r="H13" s="524"/>
      <c r="I13" s="231"/>
      <c r="J13" s="328"/>
    </row>
    <row r="14" spans="3:10">
      <c r="C14" s="334" t="s">
        <v>368</v>
      </c>
      <c r="D14" s="331" t="s">
        <v>124</v>
      </c>
      <c r="E14" s="332">
        <v>0</v>
      </c>
      <c r="F14" s="332">
        <v>0</v>
      </c>
      <c r="G14" s="332">
        <v>0</v>
      </c>
      <c r="H14"/>
      <c r="I14" s="231"/>
      <c r="J14"/>
    </row>
    <row r="15" spans="3:10">
      <c r="C15" s="334" t="s">
        <v>527</v>
      </c>
      <c r="D15" s="331" t="s">
        <v>124</v>
      </c>
      <c r="E15" s="332">
        <v>0</v>
      </c>
      <c r="F15" s="332">
        <v>0</v>
      </c>
      <c r="G15" s="332">
        <v>1</v>
      </c>
      <c r="H15"/>
      <c r="I15" s="231"/>
      <c r="J15"/>
    </row>
    <row r="16" spans="3:10">
      <c r="C16" s="334" t="s">
        <v>369</v>
      </c>
      <c r="D16" s="331" t="s">
        <v>124</v>
      </c>
      <c r="E16" s="332">
        <v>0</v>
      </c>
      <c r="F16" s="332">
        <v>0</v>
      </c>
      <c r="G16" s="332">
        <v>10</v>
      </c>
      <c r="H16" s="524"/>
      <c r="I16" s="231"/>
      <c r="J16"/>
    </row>
    <row r="17" spans="2:10">
      <c r="C17" s="569" t="s">
        <v>370</v>
      </c>
      <c r="D17" s="132"/>
      <c r="E17" s="337"/>
      <c r="F17" s="337"/>
      <c r="G17" s="231"/>
      <c r="H17"/>
      <c r="I17" s="231"/>
      <c r="J17"/>
    </row>
    <row r="18" spans="2:10" s="6" customFormat="1">
      <c r="B18" s="3"/>
      <c r="C18" s="336"/>
      <c r="D18" s="132"/>
      <c r="E18" s="338"/>
      <c r="F18" s="339"/>
      <c r="G18" s="340"/>
      <c r="H18"/>
      <c r="I18" s="231"/>
      <c r="J18"/>
    </row>
    <row r="19" spans="2:10" s="6" customFormat="1">
      <c r="B19" s="3"/>
      <c r="C19" s="341"/>
      <c r="D19" s="342"/>
      <c r="E19" s="328"/>
      <c r="F19" s="328"/>
      <c r="G19" s="335"/>
      <c r="H19"/>
      <c r="I19" s="231"/>
      <c r="J19"/>
    </row>
    <row r="20" spans="2:10" s="6" customFormat="1">
      <c r="B20" s="3"/>
      <c r="C20" s="21" t="s">
        <v>364</v>
      </c>
      <c r="D20" s="22"/>
      <c r="E20" s="23"/>
      <c r="F20" s="23"/>
      <c r="G20" s="23"/>
      <c r="H20" s="524"/>
      <c r="I20" s="231"/>
      <c r="J20"/>
    </row>
    <row r="21" spans="2:10" s="6" customFormat="1">
      <c r="B21" s="3"/>
      <c r="C21" s="329"/>
      <c r="D21" s="25" t="s">
        <v>122</v>
      </c>
      <c r="E21" s="26">
        <v>2022</v>
      </c>
      <c r="F21" s="26">
        <v>2023</v>
      </c>
      <c r="G21" s="26" t="s">
        <v>118</v>
      </c>
      <c r="H21"/>
      <c r="I21" s="231"/>
      <c r="J21"/>
    </row>
    <row r="22" spans="2:10" s="6" customFormat="1" ht="30">
      <c r="B22" s="3"/>
      <c r="C22" s="343" t="s">
        <v>371</v>
      </c>
      <c r="D22" s="344" t="s">
        <v>363</v>
      </c>
      <c r="E22" s="332">
        <v>0</v>
      </c>
      <c r="F22" s="332">
        <v>0</v>
      </c>
      <c r="G22" s="332">
        <v>0.72</v>
      </c>
      <c r="H22"/>
      <c r="I22" s="231"/>
      <c r="J22"/>
    </row>
    <row r="23" spans="2:10" s="6" customFormat="1">
      <c r="B23" s="3"/>
      <c r="C23" s="570" t="s">
        <v>372</v>
      </c>
      <c r="D23" s="113"/>
      <c r="E23" s="289"/>
      <c r="F23" s="289"/>
      <c r="G23" s="289"/>
      <c r="H23" s="524"/>
      <c r="I23" s="231"/>
      <c r="J23"/>
    </row>
    <row r="24" spans="2:10" s="6" customFormat="1">
      <c r="B24" s="3"/>
      <c r="C24" s="490"/>
      <c r="D24" s="113"/>
      <c r="E24" s="289"/>
      <c r="F24" s="289"/>
      <c r="G24" s="289"/>
      <c r="H24" s="524"/>
      <c r="I24" s="231"/>
      <c r="J24"/>
    </row>
    <row r="25" spans="2:10" s="6" customFormat="1">
      <c r="B25" s="3"/>
      <c r="C25" s="336"/>
      <c r="D25" s="113"/>
      <c r="E25" s="337"/>
      <c r="F25" s="337"/>
      <c r="G25" s="335"/>
      <c r="H25"/>
      <c r="I25" s="231"/>
      <c r="J25"/>
    </row>
    <row r="26" spans="2:10" s="6" customFormat="1">
      <c r="B26" s="3"/>
      <c r="C26" s="21" t="s">
        <v>373</v>
      </c>
      <c r="D26" s="22"/>
      <c r="E26" s="23"/>
      <c r="F26" s="23"/>
      <c r="G26" s="23"/>
      <c r="H26" s="524"/>
      <c r="I26" s="231"/>
      <c r="J26"/>
    </row>
    <row r="27" spans="2:10" s="6" customFormat="1">
      <c r="B27" s="3"/>
      <c r="C27" s="329"/>
      <c r="D27" s="25" t="s">
        <v>122</v>
      </c>
      <c r="E27" s="26">
        <v>2022</v>
      </c>
      <c r="F27" s="26">
        <v>2023</v>
      </c>
      <c r="G27" s="26" t="s">
        <v>118</v>
      </c>
      <c r="H27" s="524"/>
      <c r="I27" s="231"/>
      <c r="J27" s="328"/>
    </row>
    <row r="28" spans="2:10">
      <c r="C28" s="345" t="s">
        <v>374</v>
      </c>
      <c r="D28" s="331" t="s">
        <v>124</v>
      </c>
      <c r="E28" s="347">
        <v>139</v>
      </c>
      <c r="F28" s="347">
        <v>155</v>
      </c>
      <c r="G28" s="347">
        <v>220</v>
      </c>
      <c r="H28"/>
      <c r="I28" s="231"/>
      <c r="J28" s="328"/>
    </row>
    <row r="29" spans="2:10">
      <c r="C29" s="345" t="s">
        <v>375</v>
      </c>
      <c r="D29" s="331" t="s">
        <v>124</v>
      </c>
      <c r="E29" s="347">
        <v>26</v>
      </c>
      <c r="F29" s="347">
        <v>64</v>
      </c>
      <c r="G29" s="347">
        <v>55</v>
      </c>
      <c r="H29"/>
      <c r="I29" s="231"/>
      <c r="J29" s="328"/>
    </row>
    <row r="30" spans="2:10">
      <c r="C30" s="345" t="s">
        <v>376</v>
      </c>
      <c r="D30" s="331" t="s">
        <v>124</v>
      </c>
      <c r="E30" s="347">
        <v>9</v>
      </c>
      <c r="F30" s="347">
        <v>8</v>
      </c>
      <c r="G30" s="347">
        <v>10</v>
      </c>
      <c r="H30" s="524"/>
      <c r="I30" s="231"/>
      <c r="J30" s="328"/>
    </row>
    <row r="31" spans="2:10">
      <c r="C31" s="345" t="s">
        <v>377</v>
      </c>
      <c r="D31" s="331" t="s">
        <v>124</v>
      </c>
      <c r="E31" s="347">
        <v>5</v>
      </c>
      <c r="F31" s="347">
        <v>7</v>
      </c>
      <c r="G31" s="347">
        <v>3</v>
      </c>
      <c r="H31"/>
      <c r="I31" s="231"/>
      <c r="J31" s="328"/>
    </row>
    <row r="32" spans="2:10">
      <c r="C32" s="49"/>
      <c r="D32" s="132"/>
      <c r="E32" s="348"/>
      <c r="F32"/>
      <c r="G32" s="231"/>
      <c r="H32" s="524"/>
      <c r="I32" s="231"/>
      <c r="J32" s="349"/>
    </row>
    <row r="33" spans="3:10">
      <c r="C33" s="34"/>
      <c r="D33" s="132"/>
      <c r="E33" s="348"/>
      <c r="F33"/>
      <c r="G33" s="231"/>
      <c r="H33"/>
      <c r="I33" s="231"/>
      <c r="J33"/>
    </row>
    <row r="34" spans="3:10">
      <c r="C34" s="21" t="s">
        <v>378</v>
      </c>
      <c r="D34" s="22"/>
      <c r="E34" s="23"/>
      <c r="F34" s="23"/>
      <c r="G34" s="23"/>
      <c r="H34" s="524"/>
      <c r="I34" s="231"/>
      <c r="J34"/>
    </row>
    <row r="35" spans="3:10">
      <c r="C35" s="329"/>
      <c r="D35" s="25" t="s">
        <v>122</v>
      </c>
      <c r="E35" s="26">
        <v>2022</v>
      </c>
      <c r="F35" s="26">
        <v>2023</v>
      </c>
      <c r="G35" s="26" t="s">
        <v>118</v>
      </c>
      <c r="H35"/>
      <c r="I35" s="231"/>
      <c r="J35"/>
    </row>
    <row r="36" spans="3:10">
      <c r="C36" s="345" t="s">
        <v>379</v>
      </c>
      <c r="D36" s="346" t="s">
        <v>380</v>
      </c>
      <c r="E36" s="347" t="s">
        <v>76</v>
      </c>
      <c r="F36" s="347" t="s">
        <v>77</v>
      </c>
      <c r="G36" s="347">
        <v>0.27</v>
      </c>
      <c r="H36"/>
      <c r="I36" s="231"/>
      <c r="J36"/>
    </row>
    <row r="37" spans="3:10">
      <c r="C37"/>
      <c r="D37" s="51"/>
      <c r="E37"/>
      <c r="F37"/>
      <c r="G37" s="335"/>
      <c r="H37" s="524"/>
      <c r="I37" s="231"/>
      <c r="J37"/>
    </row>
    <row r="38" spans="3:10">
      <c r="C38" s="3"/>
      <c r="D38" s="3"/>
      <c r="E38" s="3"/>
      <c r="F38" s="3"/>
      <c r="G38" s="3"/>
      <c r="H38" s="3"/>
    </row>
    <row r="39" spans="3:10">
      <c r="C39" s="21" t="s">
        <v>382</v>
      </c>
      <c r="D39" s="22"/>
      <c r="E39" s="23"/>
      <c r="F39" s="23"/>
      <c r="G39" s="23"/>
      <c r="H39" s="3"/>
    </row>
    <row r="40" spans="3:10">
      <c r="C40" s="329"/>
      <c r="D40" s="25" t="s">
        <v>122</v>
      </c>
      <c r="E40" s="26" t="s">
        <v>8</v>
      </c>
      <c r="F40" s="26" t="s">
        <v>9</v>
      </c>
      <c r="G40" s="26" t="s">
        <v>118</v>
      </c>
      <c r="H40" s="3"/>
    </row>
    <row r="41" spans="3:10">
      <c r="C41" s="345" t="s">
        <v>383</v>
      </c>
      <c r="D41" s="346" t="s">
        <v>381</v>
      </c>
      <c r="E41" s="468">
        <v>17625</v>
      </c>
      <c r="F41" s="468">
        <v>33795</v>
      </c>
      <c r="G41" s="468">
        <v>34707</v>
      </c>
      <c r="H41" s="3"/>
    </row>
    <row r="42" spans="3:10">
      <c r="C42" s="345" t="s">
        <v>384</v>
      </c>
      <c r="D42" s="346" t="s">
        <v>1</v>
      </c>
      <c r="E42" s="347">
        <v>1.84</v>
      </c>
      <c r="F42" s="347">
        <v>1.75</v>
      </c>
      <c r="G42" s="347">
        <v>1.81</v>
      </c>
      <c r="H42" s="3"/>
    </row>
    <row r="43" spans="3:10">
      <c r="C43" s="345" t="s">
        <v>385</v>
      </c>
      <c r="D43" s="346" t="s">
        <v>1</v>
      </c>
      <c r="E43" s="347">
        <v>100</v>
      </c>
      <c r="F43" s="347">
        <v>100</v>
      </c>
      <c r="G43" s="347">
        <v>100</v>
      </c>
      <c r="H43" s="3"/>
    </row>
    <row r="44" spans="3:10" ht="63.95" customHeight="1">
      <c r="C44" s="667" t="s">
        <v>386</v>
      </c>
      <c r="D44" s="667"/>
      <c r="E44" s="667"/>
      <c r="F44" s="667"/>
      <c r="G44"/>
      <c r="H44" s="3"/>
    </row>
    <row r="45" spans="3:10">
      <c r="C45" s="553"/>
      <c r="D45" s="3"/>
      <c r="E45" s="3"/>
      <c r="F45" s="3"/>
      <c r="G45" s="524"/>
      <c r="H45" s="3"/>
    </row>
    <row r="46" spans="3:10">
      <c r="C46" s="554"/>
      <c r="D46" s="3"/>
      <c r="E46" s="3"/>
      <c r="F46" s="3"/>
      <c r="G46"/>
      <c r="H46" s="3"/>
    </row>
    <row r="47" spans="3:10">
      <c r="C47" s="553"/>
      <c r="D47" s="3"/>
      <c r="E47" s="3"/>
      <c r="F47" s="3"/>
      <c r="G47" s="524"/>
      <c r="H47" s="3"/>
    </row>
    <row r="48" spans="3:10">
      <c r="C48" s="554"/>
      <c r="D48" s="3"/>
      <c r="E48" s="3"/>
      <c r="F48" s="3"/>
      <c r="G48" s="3"/>
      <c r="H48" s="3"/>
    </row>
    <row r="49" spans="3:8">
      <c r="C49" s="553"/>
      <c r="D49" s="3"/>
      <c r="E49" s="3"/>
      <c r="F49" s="3"/>
      <c r="G49" s="3"/>
      <c r="H49" s="3"/>
    </row>
    <row r="50" spans="3:8">
      <c r="C50" s="554"/>
      <c r="D50" s="3"/>
      <c r="E50" s="3"/>
      <c r="F50" s="3"/>
      <c r="G50" s="3"/>
      <c r="H50" s="3"/>
    </row>
    <row r="51" spans="3:8">
      <c r="C51" s="553"/>
      <c r="D51" s="3"/>
      <c r="E51" s="3"/>
      <c r="F51" s="3"/>
      <c r="G51" s="3"/>
      <c r="H51" s="3"/>
    </row>
    <row r="52" spans="3:8">
      <c r="C52" s="3"/>
      <c r="D52" s="3"/>
      <c r="E52" s="3"/>
      <c r="F52" s="3"/>
      <c r="G52" s="3"/>
      <c r="H52" s="3"/>
    </row>
    <row r="53" spans="3:8">
      <c r="C53" s="3"/>
      <c r="D53" s="3"/>
      <c r="E53" s="3"/>
      <c r="F53" s="3"/>
      <c r="G53" s="3"/>
      <c r="H53" s="3"/>
    </row>
    <row r="54" spans="3:8">
      <c r="C54" s="3"/>
      <c r="D54" s="3"/>
      <c r="E54" s="3"/>
      <c r="F54" s="3"/>
      <c r="G54" s="3"/>
      <c r="H54" s="3"/>
    </row>
    <row r="55" spans="3:8">
      <c r="C55" s="3"/>
      <c r="D55" s="3"/>
      <c r="E55" s="3"/>
      <c r="F55" s="3"/>
      <c r="G55" s="3"/>
      <c r="H55" s="3"/>
    </row>
    <row r="56" spans="3:8">
      <c r="C56" s="3"/>
      <c r="D56" s="3"/>
      <c r="E56" s="3"/>
      <c r="F56" s="3"/>
      <c r="G56" s="3"/>
      <c r="H56" s="3"/>
    </row>
    <row r="57" spans="3:8">
      <c r="C57" s="3"/>
      <c r="D57" s="3"/>
      <c r="E57" s="3"/>
      <c r="F57" s="3"/>
      <c r="G57" s="3"/>
      <c r="H57" s="3"/>
    </row>
    <row r="58" spans="3:8">
      <c r="C58" s="3"/>
      <c r="D58" s="3"/>
      <c r="E58" s="3"/>
      <c r="F58" s="3"/>
      <c r="G58" s="3"/>
      <c r="H58" s="3"/>
    </row>
    <row r="59" spans="3:8">
      <c r="C59" s="3"/>
      <c r="D59" s="3"/>
      <c r="E59" s="3"/>
      <c r="F59" s="3"/>
      <c r="G59" s="3"/>
      <c r="H59" s="3"/>
    </row>
    <row r="60" spans="3:8">
      <c r="C60" s="3"/>
      <c r="D60" s="3"/>
      <c r="E60" s="3"/>
      <c r="F60" s="3"/>
      <c r="G60" s="3"/>
      <c r="H60" s="3"/>
    </row>
    <row r="61" spans="3:8">
      <c r="C61" s="3"/>
      <c r="D61" s="3"/>
      <c r="E61" s="3"/>
      <c r="F61" s="3"/>
      <c r="G61" s="3"/>
      <c r="H61" s="3"/>
    </row>
    <row r="62" spans="3:8">
      <c r="C62" s="3"/>
      <c r="D62" s="3"/>
      <c r="E62" s="3"/>
      <c r="F62" s="3"/>
      <c r="G62" s="3"/>
      <c r="H62" s="3"/>
    </row>
    <row r="63" spans="3:8">
      <c r="C63" s="3"/>
      <c r="D63" s="3"/>
      <c r="E63" s="3"/>
      <c r="F63" s="3"/>
      <c r="G63" s="3"/>
      <c r="H63" s="3"/>
    </row>
    <row r="64" spans="3:8">
      <c r="C64" s="3"/>
      <c r="D64" s="3"/>
      <c r="E64" s="3"/>
      <c r="F64" s="3"/>
      <c r="G64" s="3"/>
      <c r="H64" s="3"/>
    </row>
    <row r="65" s="3" customFormat="1"/>
    <row r="66" s="3" customFormat="1"/>
  </sheetData>
  <sheetProtection algorithmName="SHA-512" hashValue="qWLx+azE+BOLHyUZIY4Qy9Bk7iDPSWsCxRRqnrXFPv0C5WPDHQ6RE8TjZ7ZzRN8lHLPVBXxOUxS6cn6L5puKjg==" saltValue="bdzymVXvA5IBRFcGZOEzIA==" spinCount="100000" sheet="1" objects="1" scenarios="1" selectLockedCells="1" selectUnlockedCells="1"/>
  <mergeCells count="1">
    <mergeCell ref="C44:F4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8128-6BF2-4137-9FF1-A8A7A1E20A22}">
  <sheetPr>
    <tabColor rgb="FF92D050"/>
  </sheetPr>
  <dimension ref="B1:I139"/>
  <sheetViews>
    <sheetView showGridLines="0" tabSelected="1" topLeftCell="A41" zoomScale="114" zoomScaleNormal="115" workbookViewId="0">
      <selection activeCell="E59" sqref="E59"/>
    </sheetView>
  </sheetViews>
  <sheetFormatPr defaultColWidth="8.7109375" defaultRowHeight="15"/>
  <cols>
    <col min="1" max="1" width="8.7109375" style="3"/>
    <col min="2" max="2" width="3.7109375" style="3" customWidth="1"/>
    <col min="3" max="3" width="75.7109375" style="18" customWidth="1"/>
    <col min="4" max="4" width="15.7109375" style="8" customWidth="1"/>
    <col min="5" max="7" width="25.7109375" style="6" customWidth="1"/>
    <col min="8" max="16384" width="8.7109375" style="3"/>
  </cols>
  <sheetData>
    <row r="1" spans="3:9">
      <c r="C1" s="9"/>
      <c r="D1" s="5"/>
      <c r="E1" s="4"/>
    </row>
    <row r="2" spans="3:9">
      <c r="C2" s="9"/>
      <c r="D2" s="5"/>
      <c r="E2" s="4"/>
    </row>
    <row r="3" spans="3:9">
      <c r="C3" s="9"/>
      <c r="D3" s="5"/>
      <c r="E3" s="4"/>
    </row>
    <row r="4" spans="3:9">
      <c r="C4" s="9"/>
      <c r="D4" s="5"/>
      <c r="E4" s="4"/>
    </row>
    <row r="5" spans="3:9">
      <c r="C5" s="9"/>
      <c r="D5" s="5"/>
      <c r="E5" s="4"/>
    </row>
    <row r="6" spans="3:9">
      <c r="C6" s="3"/>
      <c r="D6" s="10"/>
      <c r="E6" s="7"/>
    </row>
    <row r="7" spans="3:9" ht="18.75">
      <c r="C7" s="11" t="s">
        <v>388</v>
      </c>
      <c r="F7"/>
      <c r="G7" s="3"/>
    </row>
    <row r="8" spans="3:9">
      <c r="C8" s="3"/>
      <c r="E8" s="3"/>
      <c r="F8" s="3"/>
      <c r="G8" s="3"/>
    </row>
    <row r="9" spans="3:9">
      <c r="C9" s="668" t="s">
        <v>389</v>
      </c>
      <c r="D9" s="668"/>
      <c r="E9" s="668"/>
      <c r="F9" s="668"/>
      <c r="G9" s="23"/>
    </row>
    <row r="10" spans="3:9">
      <c r="C10" s="255"/>
      <c r="D10" s="25" t="s">
        <v>122</v>
      </c>
      <c r="E10" s="26">
        <v>2022</v>
      </c>
      <c r="F10" s="26">
        <v>2023</v>
      </c>
      <c r="G10" s="26" t="s">
        <v>118</v>
      </c>
    </row>
    <row r="11" spans="3:9" ht="16.5">
      <c r="C11" s="352" t="s">
        <v>390</v>
      </c>
      <c r="D11" s="353" t="s">
        <v>174</v>
      </c>
      <c r="E11" s="354" t="s">
        <v>78</v>
      </c>
      <c r="F11" s="355">
        <v>273392</v>
      </c>
      <c r="G11" s="355">
        <v>421288</v>
      </c>
      <c r="I11" s="537"/>
    </row>
    <row r="12" spans="3:9" ht="16.5">
      <c r="C12" s="356" t="s">
        <v>391</v>
      </c>
      <c r="D12" s="353" t="s">
        <v>174</v>
      </c>
      <c r="E12" s="357" t="s">
        <v>79</v>
      </c>
      <c r="F12" s="358" t="s">
        <v>80</v>
      </c>
      <c r="G12" s="121">
        <v>278583</v>
      </c>
      <c r="I12" s="537"/>
    </row>
    <row r="13" spans="3:9" ht="16.5">
      <c r="C13" s="356" t="s">
        <v>392</v>
      </c>
      <c r="D13" s="353" t="s">
        <v>174</v>
      </c>
      <c r="E13" s="357" t="s">
        <v>81</v>
      </c>
      <c r="F13" s="358" t="s">
        <v>82</v>
      </c>
      <c r="G13" s="121">
        <v>142705</v>
      </c>
      <c r="I13" s="537"/>
    </row>
    <row r="14" spans="3:9">
      <c r="C14" s="359" t="s">
        <v>393</v>
      </c>
      <c r="D14" s="353" t="s">
        <v>174</v>
      </c>
      <c r="E14" s="360" t="s">
        <v>83</v>
      </c>
      <c r="F14" s="361" t="s">
        <v>84</v>
      </c>
      <c r="G14" s="355">
        <v>226827</v>
      </c>
      <c r="I14"/>
    </row>
    <row r="15" spans="3:9" ht="16.5">
      <c r="C15" s="356" t="s">
        <v>394</v>
      </c>
      <c r="D15" s="353" t="s">
        <v>174</v>
      </c>
      <c r="E15" s="357" t="s">
        <v>85</v>
      </c>
      <c r="F15" s="358" t="s">
        <v>86</v>
      </c>
      <c r="G15" s="121">
        <v>176091</v>
      </c>
      <c r="I15" s="537"/>
    </row>
    <row r="16" spans="3:9" ht="16.5">
      <c r="C16" s="601" t="s">
        <v>395</v>
      </c>
      <c r="D16" s="353" t="s">
        <v>174</v>
      </c>
      <c r="E16" s="357" t="s">
        <v>87</v>
      </c>
      <c r="F16" s="358" t="s">
        <v>88</v>
      </c>
      <c r="G16" s="121">
        <v>86660</v>
      </c>
      <c r="I16" s="537"/>
    </row>
    <row r="17" spans="3:9" ht="16.5">
      <c r="C17" s="601" t="s">
        <v>396</v>
      </c>
      <c r="D17" s="353" t="s">
        <v>174</v>
      </c>
      <c r="E17" s="357" t="s">
        <v>89</v>
      </c>
      <c r="F17" s="358" t="s">
        <v>90</v>
      </c>
      <c r="G17" s="121">
        <v>17829</v>
      </c>
      <c r="I17" s="537"/>
    </row>
    <row r="18" spans="3:9" ht="16.5">
      <c r="C18" s="356" t="s">
        <v>397</v>
      </c>
      <c r="D18" s="353" t="s">
        <v>174</v>
      </c>
      <c r="E18" s="357" t="s">
        <v>91</v>
      </c>
      <c r="F18" s="358" t="s">
        <v>92</v>
      </c>
      <c r="G18" s="121">
        <v>50736</v>
      </c>
      <c r="I18" s="537"/>
    </row>
    <row r="19" spans="3:9">
      <c r="C19" s="359" t="s">
        <v>397</v>
      </c>
      <c r="D19" s="353" t="s">
        <v>174</v>
      </c>
      <c r="E19" s="360" t="s">
        <v>93</v>
      </c>
      <c r="F19" s="361" t="s">
        <v>94</v>
      </c>
      <c r="G19" s="355">
        <v>194461</v>
      </c>
      <c r="I19"/>
    </row>
    <row r="20" spans="3:9" ht="16.5">
      <c r="C20" s="362"/>
      <c r="D20" s="363"/>
      <c r="E20" s="462"/>
      <c r="F20" s="463"/>
      <c r="G20" s="464"/>
      <c r="I20" s="537"/>
    </row>
    <row r="21" spans="3:9" ht="16.5">
      <c r="C21" s="362"/>
      <c r="D21" s="363"/>
      <c r="E21" s="119"/>
      <c r="F21" s="120"/>
      <c r="G21" s="120"/>
      <c r="H21" s="537"/>
      <c r="I21" s="537"/>
    </row>
    <row r="22" spans="3:9">
      <c r="C22" s="23" t="s">
        <v>399</v>
      </c>
      <c r="D22" s="23"/>
      <c r="E22" s="23"/>
      <c r="F22" s="23"/>
      <c r="G22" s="465"/>
      <c r="H22"/>
    </row>
    <row r="23" spans="3:9" ht="16.5">
      <c r="C23" s="255"/>
      <c r="D23" s="25" t="s">
        <v>122</v>
      </c>
      <c r="E23" s="26">
        <v>2023</v>
      </c>
      <c r="F23" s="26" t="s">
        <v>118</v>
      </c>
      <c r="G23" s="3"/>
      <c r="H23" s="537"/>
    </row>
    <row r="24" spans="3:9" ht="16.5">
      <c r="C24" s="352" t="s">
        <v>390</v>
      </c>
      <c r="D24" s="353" t="s">
        <v>174</v>
      </c>
      <c r="E24" s="494">
        <v>283348</v>
      </c>
      <c r="F24" s="494">
        <v>438030</v>
      </c>
      <c r="G24" s="3"/>
      <c r="H24" s="537"/>
    </row>
    <row r="25" spans="3:9" ht="16.5">
      <c r="C25" s="356" t="s">
        <v>391</v>
      </c>
      <c r="D25" s="353" t="s">
        <v>174</v>
      </c>
      <c r="E25" s="495">
        <v>214476</v>
      </c>
      <c r="F25" s="495">
        <v>301790</v>
      </c>
      <c r="G25" s="3"/>
      <c r="H25" s="537"/>
    </row>
    <row r="26" spans="3:9">
      <c r="C26" s="356" t="s">
        <v>392</v>
      </c>
      <c r="D26" s="353" t="s">
        <v>174</v>
      </c>
      <c r="E26" s="495">
        <v>68872</v>
      </c>
      <c r="F26" s="495">
        <v>136240</v>
      </c>
      <c r="G26" s="3"/>
      <c r="H26"/>
    </row>
    <row r="27" spans="3:9" ht="16.5">
      <c r="C27" s="359" t="s">
        <v>393</v>
      </c>
      <c r="D27" s="353" t="s">
        <v>174</v>
      </c>
      <c r="E27" s="494">
        <v>148102</v>
      </c>
      <c r="F27" s="494">
        <v>235611</v>
      </c>
      <c r="G27" s="3"/>
      <c r="H27" s="537"/>
    </row>
    <row r="28" spans="3:9" ht="16.5">
      <c r="C28" s="356" t="s">
        <v>394</v>
      </c>
      <c r="D28" s="353" t="s">
        <v>174</v>
      </c>
      <c r="E28" s="495">
        <v>123091</v>
      </c>
      <c r="F28" s="495">
        <v>183230</v>
      </c>
      <c r="G28" s="3"/>
      <c r="H28" s="537"/>
    </row>
    <row r="29" spans="3:9" ht="16.5">
      <c r="C29" s="601" t="s">
        <v>395</v>
      </c>
      <c r="D29" s="353" t="s">
        <v>174</v>
      </c>
      <c r="E29" s="495">
        <v>67370</v>
      </c>
      <c r="F29" s="495">
        <v>98817</v>
      </c>
      <c r="G29" s="3"/>
      <c r="H29" s="537"/>
    </row>
    <row r="30" spans="3:9" ht="16.5">
      <c r="C30" s="601" t="s">
        <v>396</v>
      </c>
      <c r="D30" s="353" t="s">
        <v>174</v>
      </c>
      <c r="E30" s="495">
        <v>11748</v>
      </c>
      <c r="F30" s="495">
        <v>19961</v>
      </c>
      <c r="G30" s="3"/>
      <c r="H30" s="537"/>
    </row>
    <row r="31" spans="3:9">
      <c r="C31" s="356" t="s">
        <v>397</v>
      </c>
      <c r="D31" s="353" t="s">
        <v>174</v>
      </c>
      <c r="E31" s="495">
        <v>25011</v>
      </c>
      <c r="F31" s="495">
        <v>52381</v>
      </c>
      <c r="G31" s="3"/>
      <c r="H31"/>
    </row>
    <row r="32" spans="3:9" ht="16.5">
      <c r="C32" s="359" t="s">
        <v>398</v>
      </c>
      <c r="D32" s="353" t="s">
        <v>174</v>
      </c>
      <c r="E32" s="494">
        <v>135246</v>
      </c>
      <c r="F32" s="494">
        <v>202419</v>
      </c>
      <c r="G32" s="3"/>
      <c r="H32" s="537"/>
    </row>
    <row r="33" spans="2:8" s="6" customFormat="1" ht="16.5">
      <c r="B33" s="3"/>
      <c r="C33" s="362"/>
      <c r="D33" s="363"/>
      <c r="E33" s="119"/>
      <c r="F33" s="120"/>
      <c r="H33" s="537"/>
    </row>
    <row r="34" spans="2:8" s="6" customFormat="1">
      <c r="B34" s="3"/>
      <c r="C34" s="2"/>
      <c r="D34" s="35"/>
      <c r="E34" s="2"/>
      <c r="F34" s="364"/>
    </row>
    <row r="35" spans="2:8" s="6" customFormat="1">
      <c r="B35" s="3"/>
      <c r="C35" s="668" t="s">
        <v>400</v>
      </c>
      <c r="D35" s="668"/>
      <c r="E35" s="668"/>
      <c r="F35" s="668"/>
      <c r="G35" s="23"/>
    </row>
    <row r="36" spans="2:8" s="6" customFormat="1">
      <c r="B36" s="3"/>
      <c r="C36" s="365"/>
      <c r="D36" s="25" t="s">
        <v>122</v>
      </c>
      <c r="E36" s="26">
        <v>2022</v>
      </c>
      <c r="F36" s="26">
        <v>2023</v>
      </c>
      <c r="G36" s="26" t="s">
        <v>118</v>
      </c>
    </row>
    <row r="37" spans="2:8" s="6" customFormat="1">
      <c r="B37" s="3"/>
      <c r="C37" s="555" t="s">
        <v>401</v>
      </c>
      <c r="D37" s="353" t="s">
        <v>174</v>
      </c>
      <c r="E37" s="54">
        <v>0</v>
      </c>
      <c r="F37" s="54">
        <v>0</v>
      </c>
      <c r="G37" s="54">
        <v>0</v>
      </c>
    </row>
    <row r="38" spans="2:8" s="6" customFormat="1">
      <c r="B38" s="3"/>
      <c r="C38" s="2"/>
      <c r="D38" s="363"/>
      <c r="E38" s="366"/>
      <c r="F38" s="366"/>
    </row>
    <row r="39" spans="2:8" s="6" customFormat="1">
      <c r="B39" s="3"/>
      <c r="C39" s="2"/>
      <c r="D39" s="363"/>
      <c r="E39" s="366"/>
      <c r="F39" s="366"/>
    </row>
    <row r="40" spans="2:8" s="6" customFormat="1">
      <c r="B40" s="3"/>
      <c r="C40" s="668" t="s">
        <v>402</v>
      </c>
      <c r="D40" s="668"/>
      <c r="E40" s="668"/>
      <c r="F40" s="668"/>
      <c r="G40" s="23"/>
    </row>
    <row r="41" spans="2:8" s="6" customFormat="1">
      <c r="B41" s="3"/>
      <c r="C41" s="367"/>
      <c r="D41" s="25" t="s">
        <v>122</v>
      </c>
      <c r="E41" s="26">
        <v>2022</v>
      </c>
      <c r="F41" s="26">
        <v>2023</v>
      </c>
      <c r="G41" s="26" t="s">
        <v>118</v>
      </c>
    </row>
    <row r="42" spans="2:8" s="6" customFormat="1">
      <c r="B42" s="3"/>
      <c r="C42" s="555" t="s">
        <v>401</v>
      </c>
      <c r="D42" s="353" t="s">
        <v>174</v>
      </c>
      <c r="E42" s="368">
        <v>0</v>
      </c>
      <c r="F42" s="368">
        <v>0</v>
      </c>
      <c r="G42" s="54">
        <v>0</v>
      </c>
    </row>
    <row r="43" spans="2:8" s="6" customFormat="1">
      <c r="B43" s="3"/>
      <c r="C43" s="369"/>
      <c r="D43" s="363"/>
      <c r="E43" s="366"/>
      <c r="F43" s="366"/>
    </row>
    <row r="44" spans="2:8" s="6" customFormat="1">
      <c r="B44" s="3"/>
      <c r="C44" s="369"/>
      <c r="D44" s="363"/>
      <c r="E44" s="366"/>
      <c r="F44" s="366"/>
    </row>
    <row r="45" spans="2:8" s="6" customFormat="1">
      <c r="B45" s="3"/>
      <c r="C45" s="115" t="s">
        <v>403</v>
      </c>
      <c r="D45" s="115"/>
      <c r="E45" s="115"/>
      <c r="F45" s="115"/>
      <c r="G45" s="23"/>
    </row>
    <row r="46" spans="2:8" s="6" customFormat="1">
      <c r="B46" s="3"/>
      <c r="C46" s="255"/>
      <c r="D46" s="25" t="s">
        <v>122</v>
      </c>
      <c r="E46" s="26">
        <v>2022</v>
      </c>
      <c r="F46" s="26">
        <v>2023</v>
      </c>
      <c r="G46" s="26" t="s">
        <v>118</v>
      </c>
    </row>
    <row r="47" spans="2:8" s="6" customFormat="1">
      <c r="B47" s="3"/>
      <c r="C47" s="602" t="s">
        <v>259</v>
      </c>
      <c r="D47" s="353" t="s">
        <v>174</v>
      </c>
      <c r="E47" s="368">
        <v>917</v>
      </c>
      <c r="F47" s="370">
        <v>690</v>
      </c>
      <c r="G47" s="492">
        <v>6660</v>
      </c>
    </row>
    <row r="48" spans="2:8" s="6" customFormat="1">
      <c r="B48" s="3"/>
      <c r="C48" s="493" t="s">
        <v>404</v>
      </c>
      <c r="D48" s="363"/>
      <c r="E48" s="287"/>
      <c r="F48" s="491"/>
      <c r="G48" s="491"/>
    </row>
    <row r="49" spans="2:7" s="6" customFormat="1">
      <c r="B49" s="3"/>
      <c r="C49" s="62"/>
      <c r="D49" s="363"/>
      <c r="E49" s="287"/>
      <c r="F49" s="491"/>
      <c r="G49" s="491"/>
    </row>
    <row r="50" spans="2:7" s="6" customFormat="1">
      <c r="B50" s="3"/>
    </row>
    <row r="51" spans="2:7" s="6" customFormat="1">
      <c r="B51" s="3"/>
      <c r="C51" s="669" t="s">
        <v>556</v>
      </c>
      <c r="D51" s="669"/>
      <c r="E51" s="439"/>
      <c r="F51" s="524"/>
    </row>
    <row r="52" spans="2:7" s="6" customFormat="1" ht="30">
      <c r="B52" s="3"/>
      <c r="C52" s="452" t="s">
        <v>405</v>
      </c>
      <c r="D52" s="440" t="s">
        <v>406</v>
      </c>
      <c r="E52" s="440" t="s">
        <v>407</v>
      </c>
      <c r="F52"/>
    </row>
    <row r="53" spans="2:7" s="6" customFormat="1" ht="60">
      <c r="B53" s="3"/>
      <c r="C53" s="603" t="s">
        <v>408</v>
      </c>
      <c r="D53" s="523" t="s">
        <v>409</v>
      </c>
      <c r="E53" s="556" t="s">
        <v>410</v>
      </c>
      <c r="F53" s="524"/>
    </row>
    <row r="54" spans="2:7" s="6" customFormat="1">
      <c r="C54" s="3"/>
      <c r="D54" s="3"/>
      <c r="E54" s="3"/>
      <c r="F54"/>
    </row>
    <row r="55" spans="2:7" s="6" customFormat="1">
      <c r="C55" s="524"/>
      <c r="D55" s="3"/>
      <c r="E55" s="3"/>
      <c r="F55" s="524"/>
    </row>
    <row r="56" spans="2:7" s="6" customFormat="1">
      <c r="C56"/>
      <c r="D56" s="3"/>
      <c r="E56" s="3"/>
      <c r="F56" s="3"/>
    </row>
    <row r="57" spans="2:7" s="6" customFormat="1">
      <c r="C57" s="524"/>
      <c r="D57" s="3"/>
      <c r="E57" s="3"/>
      <c r="F57" s="3"/>
    </row>
    <row r="58" spans="2:7">
      <c r="C58"/>
      <c r="D58" s="3"/>
      <c r="E58" s="3"/>
      <c r="F58" s="3"/>
      <c r="G58" s="3"/>
    </row>
    <row r="59" spans="2:7">
      <c r="C59" s="524"/>
      <c r="D59" s="3"/>
      <c r="E59" s="3"/>
      <c r="F59" s="3"/>
      <c r="G59" s="3"/>
    </row>
    <row r="60" spans="2:7">
      <c r="C60" s="3"/>
      <c r="D60" s="3"/>
      <c r="E60" s="3"/>
      <c r="F60" s="3"/>
      <c r="G60" s="3"/>
    </row>
    <row r="61" spans="2:7">
      <c r="C61" s="3"/>
      <c r="D61" s="3"/>
      <c r="E61" s="3"/>
      <c r="F61" s="3"/>
      <c r="G61" s="3"/>
    </row>
    <row r="62" spans="2:7">
      <c r="C62" s="3"/>
      <c r="D62" s="3"/>
      <c r="E62" s="3"/>
      <c r="F62" s="3"/>
      <c r="G62" s="3"/>
    </row>
    <row r="63" spans="2:7">
      <c r="C63" s="3"/>
      <c r="D63" s="3"/>
      <c r="E63" s="3"/>
      <c r="F63" s="3"/>
      <c r="G63" s="3"/>
    </row>
    <row r="64" spans="2:7">
      <c r="C64" s="3"/>
      <c r="D64" s="3"/>
      <c r="E64" s="3"/>
      <c r="F64" s="3"/>
      <c r="G64" s="3"/>
    </row>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pans="3:7">
      <c r="C129" s="3"/>
      <c r="D129" s="3"/>
      <c r="E129" s="3"/>
      <c r="F129" s="3"/>
      <c r="G129" s="3"/>
    </row>
    <row r="130" spans="3:7">
      <c r="C130" s="3"/>
      <c r="D130" s="3"/>
      <c r="E130" s="3"/>
      <c r="F130" s="3"/>
      <c r="G130" s="3"/>
    </row>
    <row r="131" spans="3:7">
      <c r="C131" s="3"/>
      <c r="D131" s="3"/>
      <c r="E131" s="3"/>
      <c r="F131" s="3"/>
      <c r="G131" s="3"/>
    </row>
    <row r="132" spans="3:7">
      <c r="C132" s="3"/>
      <c r="D132" s="3"/>
      <c r="E132" s="3"/>
      <c r="F132" s="3"/>
      <c r="G132" s="3"/>
    </row>
    <row r="133" spans="3:7">
      <c r="C133" s="3"/>
      <c r="D133" s="3"/>
      <c r="E133" s="3"/>
      <c r="F133" s="3"/>
      <c r="G133" s="3"/>
    </row>
    <row r="134" spans="3:7">
      <c r="C134" s="3"/>
      <c r="D134" s="3"/>
      <c r="E134" s="3"/>
      <c r="F134" s="3"/>
      <c r="G134" s="3"/>
    </row>
    <row r="135" spans="3:7">
      <c r="G135" s="3"/>
    </row>
    <row r="136" spans="3:7">
      <c r="G136" s="3"/>
    </row>
    <row r="137" spans="3:7">
      <c r="G137" s="3"/>
    </row>
    <row r="138" spans="3:7">
      <c r="G138" s="3"/>
    </row>
    <row r="139" spans="3:7">
      <c r="G139" s="3"/>
    </row>
  </sheetData>
  <sheetProtection algorithmName="SHA-512" hashValue="ronxeU3HDEucrRL++etMYjX7zvKgqn98ZMMfsjHQS1NyIPUpjF3JJ3TaF4GfMP5X7UO1yjaUm3XLxuO3gaXr1A==" saltValue="rq6/WywXCvowaBtAXJts8g==" spinCount="100000" sheet="1" objects="1" scenarios="1" selectLockedCells="1" selectUnlockedCells="1"/>
  <mergeCells count="4">
    <mergeCell ref="C9:F9"/>
    <mergeCell ref="C35:F35"/>
    <mergeCell ref="C40:F40"/>
    <mergeCell ref="C51:D5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B8FB1-0C32-41A6-96A3-FC7477324EEE}">
  <sheetPr>
    <tabColor rgb="FF92D050"/>
  </sheetPr>
  <dimension ref="B1:K109"/>
  <sheetViews>
    <sheetView showGridLines="0" topLeftCell="E4" zoomScale="112" zoomScaleNormal="115" workbookViewId="0">
      <selection activeCell="K10" sqref="K10"/>
    </sheetView>
  </sheetViews>
  <sheetFormatPr defaultColWidth="8.7109375" defaultRowHeight="15"/>
  <cols>
    <col min="1" max="1" width="8.7109375" style="3"/>
    <col min="2" max="2" width="3.7109375" style="3" customWidth="1"/>
    <col min="3" max="3" width="75.7109375" style="18" customWidth="1"/>
    <col min="4" max="4" width="16.28515625" style="8" customWidth="1"/>
    <col min="5" max="6" width="20.28515625" style="6" customWidth="1"/>
    <col min="7" max="7" width="16.28515625" style="6" customWidth="1"/>
    <col min="8" max="8" width="20.28515625" style="6" customWidth="1"/>
    <col min="9" max="11" width="16.85546875" style="3" customWidth="1"/>
    <col min="12" max="16384" width="8.7109375" style="3"/>
  </cols>
  <sheetData>
    <row r="1" spans="2:11">
      <c r="C1" s="9"/>
      <c r="D1" s="5"/>
      <c r="E1" s="4"/>
      <c r="F1" s="4"/>
    </row>
    <row r="2" spans="2:11">
      <c r="C2" s="9"/>
      <c r="D2" s="5"/>
      <c r="E2" s="4"/>
      <c r="F2" s="4"/>
    </row>
    <row r="3" spans="2:11">
      <c r="C3" s="9"/>
      <c r="D3" s="5"/>
      <c r="E3" s="4"/>
      <c r="F3" s="4"/>
    </row>
    <row r="4" spans="2:11">
      <c r="C4" s="9"/>
      <c r="D4" s="5"/>
      <c r="E4" s="4"/>
      <c r="F4" s="4"/>
    </row>
    <row r="5" spans="2:11">
      <c r="C5" s="9"/>
      <c r="D5" s="5"/>
      <c r="E5" s="4"/>
      <c r="F5" s="4"/>
    </row>
    <row r="6" spans="2:11">
      <c r="C6" s="3"/>
      <c r="D6" s="10"/>
      <c r="E6" s="7"/>
      <c r="F6" s="7"/>
    </row>
    <row r="7" spans="2:11" ht="18.75">
      <c r="B7" s="142"/>
      <c r="C7" s="148" t="s">
        <v>411</v>
      </c>
      <c r="D7" s="140"/>
      <c r="E7" s="141"/>
      <c r="F7" s="141"/>
      <c r="G7" s="3"/>
      <c r="H7" s="3"/>
    </row>
    <row r="8" spans="2:11">
      <c r="B8" s="142"/>
      <c r="C8" s="149"/>
      <c r="D8" s="150"/>
      <c r="E8" s="151"/>
      <c r="F8" s="151"/>
      <c r="G8" s="3"/>
      <c r="H8" s="3"/>
    </row>
    <row r="9" spans="2:11">
      <c r="B9" s="142"/>
      <c r="C9" s="238" t="s">
        <v>415</v>
      </c>
      <c r="D9" s="238"/>
      <c r="E9" s="238"/>
      <c r="F9" s="238"/>
      <c r="G9" s="238"/>
      <c r="H9" s="238"/>
      <c r="I9" s="238"/>
      <c r="J9" s="238"/>
      <c r="K9" s="238"/>
    </row>
    <row r="10" spans="2:11">
      <c r="B10" s="142"/>
      <c r="C10" s="371"/>
      <c r="D10" s="157" t="s">
        <v>122</v>
      </c>
      <c r="E10" s="158">
        <v>2022</v>
      </c>
      <c r="F10" s="158">
        <v>2023</v>
      </c>
      <c r="G10" s="158" t="s">
        <v>118</v>
      </c>
      <c r="H10" s="157" t="s">
        <v>122</v>
      </c>
      <c r="I10" s="158">
        <v>2022</v>
      </c>
      <c r="J10" s="158">
        <v>2023</v>
      </c>
      <c r="K10" s="158" t="s">
        <v>118</v>
      </c>
    </row>
    <row r="11" spans="2:11">
      <c r="B11" s="142"/>
      <c r="C11" s="372" t="s">
        <v>416</v>
      </c>
      <c r="D11" s="373" t="s">
        <v>412</v>
      </c>
      <c r="E11" s="374" t="s">
        <v>95</v>
      </c>
      <c r="F11" s="375" t="s">
        <v>96</v>
      </c>
      <c r="G11" s="375">
        <v>6188.7889999999998</v>
      </c>
      <c r="H11" s="373" t="s">
        <v>549</v>
      </c>
      <c r="I11" s="376">
        <v>19830</v>
      </c>
      <c r="J11" s="377">
        <v>22497</v>
      </c>
      <c r="K11" s="377">
        <v>22280</v>
      </c>
    </row>
    <row r="12" spans="2:11">
      <c r="B12" s="142"/>
      <c r="C12" s="378" t="s">
        <v>417</v>
      </c>
      <c r="D12" s="379" t="s">
        <v>413</v>
      </c>
      <c r="E12" s="374" t="s">
        <v>97</v>
      </c>
      <c r="F12" s="375" t="s">
        <v>98</v>
      </c>
      <c r="G12" s="375">
        <v>5245.7550000000001</v>
      </c>
      <c r="H12" s="373" t="s">
        <v>549</v>
      </c>
      <c r="I12" s="380">
        <v>24457</v>
      </c>
      <c r="J12" s="381">
        <v>24313</v>
      </c>
      <c r="K12" s="381">
        <v>21964</v>
      </c>
    </row>
    <row r="13" spans="2:11">
      <c r="B13" s="142"/>
      <c r="C13" s="378" t="s">
        <v>418</v>
      </c>
      <c r="D13" s="379" t="s">
        <v>414</v>
      </c>
      <c r="E13" s="374" t="s">
        <v>99</v>
      </c>
      <c r="F13" s="375" t="s">
        <v>100</v>
      </c>
      <c r="G13" s="375">
        <v>154336</v>
      </c>
      <c r="H13" s="373" t="s">
        <v>549</v>
      </c>
      <c r="I13" s="382">
        <v>2918</v>
      </c>
      <c r="J13" s="382">
        <v>4592</v>
      </c>
      <c r="K13" s="382">
        <v>5059</v>
      </c>
    </row>
    <row r="14" spans="2:11">
      <c r="B14" s="142"/>
      <c r="C14" s="378" t="s">
        <v>419</v>
      </c>
      <c r="D14" s="379" t="s">
        <v>414</v>
      </c>
      <c r="E14" s="383">
        <v>450</v>
      </c>
      <c r="F14" s="375" t="s">
        <v>45</v>
      </c>
      <c r="G14" s="375">
        <v>4030</v>
      </c>
      <c r="H14" s="373" t="s">
        <v>549</v>
      </c>
      <c r="I14" s="382">
        <v>16</v>
      </c>
      <c r="J14" s="382">
        <v>84</v>
      </c>
      <c r="K14" s="382">
        <v>147</v>
      </c>
    </row>
    <row r="15" spans="2:11">
      <c r="B15" s="142"/>
      <c r="C15" s="384" t="s">
        <v>420</v>
      </c>
      <c r="D15" s="123" t="s">
        <v>10</v>
      </c>
      <c r="E15" s="123" t="s">
        <v>10</v>
      </c>
      <c r="F15" s="123" t="s">
        <v>10</v>
      </c>
      <c r="G15" s="123" t="s">
        <v>10</v>
      </c>
      <c r="H15" s="385" t="s">
        <v>549</v>
      </c>
      <c r="I15" s="386">
        <v>47222</v>
      </c>
      <c r="J15" s="386">
        <v>51487</v>
      </c>
      <c r="K15" s="386">
        <f>SUM(K11:K14)</f>
        <v>49450</v>
      </c>
    </row>
    <row r="16" spans="2:11">
      <c r="B16" s="142"/>
      <c r="C16" s="609" t="s">
        <v>421</v>
      </c>
      <c r="D16" s="388"/>
      <c r="E16" s="389"/>
      <c r="F16" s="389"/>
      <c r="G16" s="388"/>
      <c r="H16" s="389"/>
      <c r="I16" s="389"/>
      <c r="J16" s="389"/>
      <c r="K16" s="389"/>
    </row>
    <row r="17" spans="2:9">
      <c r="B17" s="142"/>
      <c r="C17" s="387"/>
      <c r="D17" s="388"/>
      <c r="E17" s="389"/>
      <c r="F17" s="389"/>
      <c r="G17" s="3"/>
      <c r="H17" s="3"/>
    </row>
    <row r="18" spans="2:9">
      <c r="B18" s="142"/>
      <c r="C18" s="390"/>
      <c r="D18" s="388"/>
      <c r="E18" s="389"/>
      <c r="F18" s="389"/>
      <c r="G18" s="3"/>
      <c r="H18" s="3"/>
    </row>
    <row r="19" spans="2:9">
      <c r="B19" s="142"/>
      <c r="C19" s="671" t="s">
        <v>416</v>
      </c>
      <c r="D19" s="671"/>
      <c r="E19" s="671"/>
      <c r="F19" s="671"/>
      <c r="G19" s="671"/>
      <c r="H19" s="524"/>
    </row>
    <row r="20" spans="2:9">
      <c r="B20" s="142"/>
      <c r="C20" s="371"/>
      <c r="D20" s="157" t="s">
        <v>122</v>
      </c>
      <c r="E20" s="158">
        <v>2022</v>
      </c>
      <c r="F20" s="158">
        <v>2023</v>
      </c>
      <c r="G20" s="158" t="s">
        <v>118</v>
      </c>
      <c r="H20"/>
    </row>
    <row r="21" spans="2:9">
      <c r="B21" s="142"/>
      <c r="C21" s="372" t="s">
        <v>422</v>
      </c>
      <c r="D21" s="373" t="s">
        <v>412</v>
      </c>
      <c r="E21" s="374" t="s">
        <v>95</v>
      </c>
      <c r="F21" s="375" t="s">
        <v>96</v>
      </c>
      <c r="G21" s="375">
        <v>6188.7889999999998</v>
      </c>
      <c r="H21" s="524"/>
    </row>
    <row r="22" spans="2:9" s="6" customFormat="1">
      <c r="B22" s="142"/>
      <c r="C22" s="610" t="s">
        <v>423</v>
      </c>
      <c r="D22" s="391" t="s">
        <v>412</v>
      </c>
      <c r="E22" s="392">
        <v>0</v>
      </c>
      <c r="F22" s="392">
        <v>0</v>
      </c>
      <c r="G22" s="612">
        <v>1000</v>
      </c>
    </row>
    <row r="23" spans="2:9" s="6" customFormat="1">
      <c r="B23" s="142"/>
      <c r="C23" s="609" t="s">
        <v>421</v>
      </c>
      <c r="D23" s="606"/>
      <c r="E23" s="607"/>
      <c r="F23" s="608"/>
      <c r="G23" s="608"/>
      <c r="H23" s="79"/>
      <c r="I23" s="79"/>
    </row>
    <row r="24" spans="2:9" s="6" customFormat="1">
      <c r="B24" s="142"/>
      <c r="C24" s="387"/>
      <c r="D24" s="393"/>
      <c r="E24" s="390"/>
      <c r="F24" s="390"/>
      <c r="G24" s="79"/>
      <c r="H24" s="79"/>
      <c r="I24" s="79"/>
    </row>
    <row r="25" spans="2:9" s="6" customFormat="1">
      <c r="B25" s="142"/>
      <c r="C25"/>
      <c r="D25" s="605"/>
      <c r="E25"/>
      <c r="F25"/>
      <c r="G25" s="79"/>
      <c r="H25" s="79"/>
      <c r="I25" s="79"/>
    </row>
    <row r="26" spans="2:9" s="6" customFormat="1">
      <c r="B26" s="142"/>
      <c r="C26" s="670" t="s">
        <v>424</v>
      </c>
      <c r="D26" s="670"/>
      <c r="E26" s="670"/>
      <c r="F26" s="670"/>
      <c r="G26" s="23"/>
    </row>
    <row r="27" spans="2:9" s="6" customFormat="1">
      <c r="B27" s="142"/>
      <c r="C27" s="156"/>
      <c r="D27" s="157" t="s">
        <v>122</v>
      </c>
      <c r="E27" s="158">
        <v>2022</v>
      </c>
      <c r="F27" s="158">
        <v>2023</v>
      </c>
      <c r="G27" s="26" t="s">
        <v>118</v>
      </c>
    </row>
    <row r="28" spans="2:9" s="6" customFormat="1">
      <c r="B28" s="142"/>
      <c r="C28" s="372" t="s">
        <v>422</v>
      </c>
      <c r="D28" s="611" t="s">
        <v>413</v>
      </c>
      <c r="E28" s="375" t="s">
        <v>97</v>
      </c>
      <c r="F28" s="375" t="s">
        <v>98</v>
      </c>
      <c r="G28" s="375">
        <v>5245.7550000000001</v>
      </c>
    </row>
    <row r="29" spans="2:9" s="6" customFormat="1">
      <c r="B29" s="142"/>
      <c r="C29" s="609" t="s">
        <v>421</v>
      </c>
      <c r="D29" s="393"/>
      <c r="E29" s="393"/>
      <c r="F29" s="393"/>
      <c r="G29" s="393"/>
      <c r="H29" s="393"/>
    </row>
    <row r="30" spans="2:9" s="6" customFormat="1">
      <c r="B30" s="142"/>
      <c r="C30" s="387"/>
      <c r="D30" s="393"/>
      <c r="E30" s="390"/>
      <c r="F30" s="390"/>
    </row>
    <row r="31" spans="2:9" s="6" customFormat="1">
      <c r="B31" s="142"/>
      <c r="C31" s="390"/>
      <c r="D31" s="393"/>
      <c r="E31" s="390"/>
      <c r="F31" s="390"/>
    </row>
    <row r="32" spans="2:9" s="6" customFormat="1">
      <c r="B32" s="142"/>
      <c r="C32" s="670" t="s">
        <v>425</v>
      </c>
      <c r="D32" s="670"/>
      <c r="E32" s="670"/>
      <c r="F32" s="670"/>
      <c r="G32" s="23"/>
    </row>
    <row r="33" spans="2:8" s="6" customFormat="1">
      <c r="B33" s="142"/>
      <c r="C33" s="394"/>
      <c r="D33" s="157" t="s">
        <v>122</v>
      </c>
      <c r="E33" s="158">
        <v>2022</v>
      </c>
      <c r="F33" s="158">
        <v>2023</v>
      </c>
      <c r="G33" s="26" t="s">
        <v>118</v>
      </c>
    </row>
    <row r="34" spans="2:8" s="6" customFormat="1">
      <c r="B34" s="142"/>
      <c r="C34" s="372" t="s">
        <v>418</v>
      </c>
      <c r="D34" s="379" t="s">
        <v>414</v>
      </c>
      <c r="E34" s="383" t="s">
        <v>99</v>
      </c>
      <c r="F34" s="383" t="s">
        <v>100</v>
      </c>
      <c r="G34" s="375">
        <v>154336</v>
      </c>
    </row>
    <row r="35" spans="2:8" s="6" customFormat="1">
      <c r="B35" s="142"/>
      <c r="C35" s="372" t="s">
        <v>419</v>
      </c>
      <c r="D35" s="379" t="s">
        <v>414</v>
      </c>
      <c r="E35" s="395">
        <v>450</v>
      </c>
      <c r="F35" s="396" t="s">
        <v>45</v>
      </c>
      <c r="G35" s="375">
        <v>4030</v>
      </c>
    </row>
    <row r="36" spans="2:8" s="6" customFormat="1">
      <c r="B36" s="142"/>
      <c r="C36" s="609" t="s">
        <v>421</v>
      </c>
      <c r="D36" s="606"/>
      <c r="E36" s="607"/>
      <c r="F36" s="608"/>
      <c r="G36" s="608"/>
    </row>
    <row r="37" spans="2:8" s="6" customFormat="1">
      <c r="B37" s="142"/>
      <c r="C37" s="387"/>
      <c r="D37" s="393"/>
      <c r="E37" s="390"/>
      <c r="F37" s="390"/>
    </row>
    <row r="38" spans="2:8" s="6" customFormat="1">
      <c r="B38" s="142"/>
      <c r="C38" s="387"/>
      <c r="D38" s="393"/>
      <c r="E38" s="390"/>
      <c r="F38" s="390"/>
    </row>
    <row r="39" spans="2:8" s="6" customFormat="1">
      <c r="B39" s="142"/>
      <c r="C39" s="670" t="s">
        <v>552</v>
      </c>
      <c r="D39" s="670"/>
      <c r="E39" s="670"/>
      <c r="F39" s="670"/>
      <c r="G39" s="23"/>
    </row>
    <row r="40" spans="2:8" s="6" customFormat="1">
      <c r="B40" s="142"/>
      <c r="C40" s="394"/>
      <c r="D40" s="157" t="s">
        <v>122</v>
      </c>
      <c r="E40" s="158">
        <v>2022</v>
      </c>
      <c r="F40" s="158">
        <v>2023</v>
      </c>
      <c r="G40" s="26" t="s">
        <v>118</v>
      </c>
    </row>
    <row r="41" spans="2:8" s="6" customFormat="1">
      <c r="B41" s="142"/>
      <c r="C41" s="372" t="s">
        <v>550</v>
      </c>
      <c r="D41" s="557" t="s">
        <v>426</v>
      </c>
      <c r="E41" s="397" t="s">
        <v>101</v>
      </c>
      <c r="F41" s="397" t="s">
        <v>102</v>
      </c>
      <c r="G41" s="397">
        <v>158.18</v>
      </c>
    </row>
    <row r="42" spans="2:8" s="6" customFormat="1">
      <c r="B42" s="142"/>
      <c r="C42" s="372" t="s">
        <v>551</v>
      </c>
      <c r="D42" s="379" t="s">
        <v>427</v>
      </c>
      <c r="E42" s="395" t="s">
        <v>103</v>
      </c>
      <c r="F42" s="398">
        <v>0.122</v>
      </c>
      <c r="G42" s="397">
        <v>0.13400000000000001</v>
      </c>
    </row>
    <row r="43" spans="2:8" s="6" customFormat="1">
      <c r="B43" s="142"/>
      <c r="C43" s="609" t="s">
        <v>421</v>
      </c>
      <c r="D43" s="606"/>
      <c r="E43" s="607"/>
      <c r="F43" s="608"/>
      <c r="G43" s="608"/>
    </row>
    <row r="44" spans="2:8" s="6" customFormat="1">
      <c r="B44" s="142"/>
      <c r="C44" s="390"/>
      <c r="D44" s="393"/>
      <c r="E44" s="390"/>
      <c r="F44" s="390"/>
      <c r="G44" s="79"/>
    </row>
    <row r="45" spans="2:8">
      <c r="B45" s="142"/>
      <c r="C45" s="390"/>
      <c r="D45" s="393"/>
      <c r="E45" s="390"/>
      <c r="F45" s="390"/>
      <c r="G45" s="3"/>
      <c r="H45" s="3"/>
    </row>
    <row r="46" spans="2:8">
      <c r="B46" s="142"/>
      <c r="C46" s="390"/>
      <c r="D46" s="393"/>
      <c r="E46" s="390"/>
      <c r="F46" s="390"/>
      <c r="G46" s="3"/>
      <c r="H46" s="3"/>
    </row>
    <row r="47" spans="2:8">
      <c r="C47" s="3"/>
      <c r="D47" s="3"/>
      <c r="E47" s="3"/>
      <c r="F47" s="3"/>
      <c r="G47" s="3"/>
      <c r="H47" s="3"/>
    </row>
    <row r="48" spans="2:8">
      <c r="C48" s="3"/>
      <c r="D48" s="3"/>
      <c r="E48" s="3"/>
      <c r="F48" s="3"/>
      <c r="G48" s="3"/>
      <c r="H48" s="3"/>
    </row>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sheetData>
  <sheetProtection algorithmName="SHA-512" hashValue="azInzMjK/4ijIJlnVkyEhZrDTyqnXPUMLSFoEqwgwncB+r0jj+bpGzMiDlF9qt8SbCNTwUFHllkQD/PwHyntqg==" saltValue="MOL3GW5g994aULTt7o+zkA==" spinCount="100000" sheet="1" objects="1" scenarios="1" selectLockedCells="1" selectUnlockedCells="1"/>
  <mergeCells count="4">
    <mergeCell ref="C26:F26"/>
    <mergeCell ref="C32:F32"/>
    <mergeCell ref="C39:F39"/>
    <mergeCell ref="C19:G1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F3C33-949F-4AE4-A6B4-FEA1C7F3949A}">
  <sheetPr>
    <tabColor rgb="FF92D050"/>
  </sheetPr>
  <dimension ref="C1:H124"/>
  <sheetViews>
    <sheetView showGridLines="0" zoomScale="92" zoomScaleNormal="130" workbookViewId="0">
      <selection activeCell="C30" sqref="C30"/>
    </sheetView>
  </sheetViews>
  <sheetFormatPr defaultColWidth="8.7109375" defaultRowHeight="15"/>
  <cols>
    <col min="1" max="1" width="8.7109375" style="3"/>
    <col min="2" max="2" width="3.7109375" style="3" customWidth="1"/>
    <col min="3" max="3" width="75.7109375" style="18" customWidth="1"/>
    <col min="4" max="4" width="15.7109375" style="8" customWidth="1"/>
    <col min="5" max="8" width="25.7109375" style="6" customWidth="1"/>
    <col min="9" max="16384" width="8.7109375" style="3"/>
  </cols>
  <sheetData>
    <row r="1" spans="3:8">
      <c r="C1" s="9"/>
      <c r="D1" s="5"/>
      <c r="E1" s="4"/>
      <c r="F1" s="4"/>
    </row>
    <row r="2" spans="3:8">
      <c r="C2" s="9"/>
      <c r="D2" s="5"/>
      <c r="E2" s="4"/>
      <c r="F2" s="4"/>
    </row>
    <row r="3" spans="3:8">
      <c r="C3" s="9"/>
      <c r="D3" s="5"/>
      <c r="E3" s="4"/>
      <c r="F3" s="4"/>
    </row>
    <row r="4" spans="3:8">
      <c r="C4" s="9"/>
      <c r="D4" s="5"/>
      <c r="E4" s="4"/>
      <c r="F4" s="4"/>
    </row>
    <row r="5" spans="3:8">
      <c r="C5" s="9"/>
      <c r="D5" s="5"/>
      <c r="E5" s="4"/>
      <c r="F5" s="4"/>
    </row>
    <row r="6" spans="3:8">
      <c r="C6" s="3"/>
      <c r="D6" s="10"/>
      <c r="E6" s="7"/>
      <c r="F6" s="7"/>
    </row>
    <row r="7" spans="3:8" ht="18.75">
      <c r="C7" s="11" t="s">
        <v>428</v>
      </c>
      <c r="G7" s="3"/>
      <c r="H7" s="3"/>
    </row>
    <row r="8" spans="3:8">
      <c r="C8" s="12"/>
      <c r="D8" s="13"/>
      <c r="E8" s="14"/>
      <c r="F8" s="14"/>
      <c r="G8" s="3"/>
      <c r="H8" s="3"/>
    </row>
    <row r="9" spans="3:8">
      <c r="C9" s="668" t="s">
        <v>433</v>
      </c>
      <c r="D9" s="668"/>
      <c r="E9" s="668"/>
      <c r="F9" s="668"/>
      <c r="G9" s="23"/>
      <c r="H9" s="3"/>
    </row>
    <row r="10" spans="3:8">
      <c r="C10" s="329"/>
      <c r="D10" s="25" t="s">
        <v>122</v>
      </c>
      <c r="E10" s="26">
        <v>2022</v>
      </c>
      <c r="F10" s="26">
        <v>2023</v>
      </c>
      <c r="G10" s="26" t="s">
        <v>118</v>
      </c>
      <c r="H10" s="3"/>
    </row>
    <row r="11" spans="3:8">
      <c r="C11" s="351" t="s">
        <v>430</v>
      </c>
      <c r="D11" s="401" t="s">
        <v>429</v>
      </c>
      <c r="E11" s="374" t="s">
        <v>104</v>
      </c>
      <c r="F11" s="400">
        <v>18.87</v>
      </c>
      <c r="G11" s="400">
        <v>14.39</v>
      </c>
      <c r="H11" s="3"/>
    </row>
    <row r="12" spans="3:8">
      <c r="C12" s="351" t="s">
        <v>431</v>
      </c>
      <c r="D12" s="401" t="s">
        <v>429</v>
      </c>
      <c r="E12" s="374" t="s">
        <v>104</v>
      </c>
      <c r="F12" s="489" t="s">
        <v>105</v>
      </c>
      <c r="G12" s="489">
        <v>14.39</v>
      </c>
      <c r="H12" s="3"/>
    </row>
    <row r="13" spans="3:8">
      <c r="C13" s="351" t="s">
        <v>432</v>
      </c>
      <c r="D13" s="401" t="s">
        <v>429</v>
      </c>
      <c r="E13" s="402" t="s">
        <v>106</v>
      </c>
      <c r="F13" s="400" t="s">
        <v>107</v>
      </c>
      <c r="G13" s="400">
        <v>14.31</v>
      </c>
      <c r="H13" s="3"/>
    </row>
    <row r="14" spans="3:8">
      <c r="C14" s="604" t="s">
        <v>421</v>
      </c>
      <c r="D14" s="404"/>
      <c r="E14" s="404"/>
      <c r="F14" s="404"/>
      <c r="G14" s="404"/>
      <c r="H14" s="3"/>
    </row>
    <row r="15" spans="3:8">
      <c r="C15" s="403"/>
      <c r="D15" s="404"/>
      <c r="E15" s="404"/>
      <c r="F15" s="404"/>
      <c r="G15" s="3"/>
      <c r="H15" s="3"/>
    </row>
    <row r="16" spans="3:8">
      <c r="C16" s="403"/>
      <c r="D16" s="404"/>
      <c r="E16" s="404"/>
      <c r="F16" s="404"/>
      <c r="G16" s="3"/>
      <c r="H16" s="3"/>
    </row>
    <row r="17" spans="3:8">
      <c r="C17" s="668" t="s">
        <v>442</v>
      </c>
      <c r="D17" s="668"/>
      <c r="E17" s="668"/>
      <c r="F17" s="668"/>
      <c r="G17" s="23"/>
      <c r="H17" s="3"/>
    </row>
    <row r="18" spans="3:8">
      <c r="C18" s="255"/>
      <c r="D18" s="25" t="s">
        <v>122</v>
      </c>
      <c r="E18" s="26">
        <v>2022</v>
      </c>
      <c r="F18" s="26">
        <v>2023</v>
      </c>
      <c r="G18" s="26" t="s">
        <v>118</v>
      </c>
      <c r="H18" s="3"/>
    </row>
    <row r="19" spans="3:8">
      <c r="C19" s="384" t="s">
        <v>436</v>
      </c>
      <c r="D19" s="401" t="s">
        <v>434</v>
      </c>
      <c r="E19" s="405">
        <v>13</v>
      </c>
      <c r="F19" s="406" t="s">
        <v>108</v>
      </c>
      <c r="G19" s="406">
        <v>103.3</v>
      </c>
      <c r="H19" s="3"/>
    </row>
    <row r="20" spans="3:8">
      <c r="C20" s="351" t="s">
        <v>437</v>
      </c>
      <c r="D20" s="401" t="s">
        <v>434</v>
      </c>
      <c r="E20" s="407">
        <v>13</v>
      </c>
      <c r="F20" s="408" t="s">
        <v>109</v>
      </c>
      <c r="G20" s="466">
        <v>103.25069999999999</v>
      </c>
      <c r="H20" s="3"/>
    </row>
    <row r="21" spans="3:8" s="6" customFormat="1">
      <c r="C21" s="351" t="s">
        <v>438</v>
      </c>
      <c r="D21" s="401" t="s">
        <v>434</v>
      </c>
      <c r="E21" s="409" t="s">
        <v>435</v>
      </c>
      <c r="F21" s="410" t="s">
        <v>110</v>
      </c>
      <c r="G21" s="466">
        <v>4.4999999999999998E-2</v>
      </c>
    </row>
    <row r="22" spans="3:8" s="6" customFormat="1">
      <c r="C22" s="384" t="s">
        <v>439</v>
      </c>
      <c r="D22" s="401" t="s">
        <v>434</v>
      </c>
      <c r="E22" s="409" t="s">
        <v>435</v>
      </c>
      <c r="F22" s="411" t="s">
        <v>108</v>
      </c>
      <c r="G22" s="406">
        <v>103.3</v>
      </c>
    </row>
    <row r="23" spans="3:8" s="6" customFormat="1">
      <c r="C23" s="351" t="s">
        <v>437</v>
      </c>
      <c r="D23" s="401" t="s">
        <v>434</v>
      </c>
      <c r="E23" s="409" t="s">
        <v>435</v>
      </c>
      <c r="F23" s="410" t="s">
        <v>109</v>
      </c>
      <c r="G23" s="466">
        <v>103.25069999999999</v>
      </c>
    </row>
    <row r="24" spans="3:8" s="6" customFormat="1">
      <c r="C24" s="351" t="s">
        <v>438</v>
      </c>
      <c r="D24" s="401" t="s">
        <v>434</v>
      </c>
      <c r="E24" s="409" t="s">
        <v>435</v>
      </c>
      <c r="F24" s="410" t="s">
        <v>110</v>
      </c>
      <c r="G24" s="466">
        <v>4.4999999999999998E-2</v>
      </c>
    </row>
    <row r="25" spans="3:8" s="6" customFormat="1">
      <c r="C25" s="613" t="s">
        <v>440</v>
      </c>
      <c r="D25" s="614"/>
      <c r="E25" s="341"/>
      <c r="F25" s="615"/>
      <c r="G25" s="615"/>
    </row>
    <row r="26" spans="3:8" s="6" customFormat="1">
      <c r="C26" s="613" t="s">
        <v>441</v>
      </c>
      <c r="D26" s="341"/>
      <c r="E26" s="341"/>
      <c r="F26" s="615"/>
      <c r="G26" s="615"/>
    </row>
    <row r="27" spans="3:8" s="6" customFormat="1">
      <c r="C27" s="2"/>
      <c r="D27" s="51"/>
      <c r="E27" s="2"/>
      <c r="F27" s="2"/>
    </row>
    <row r="28" spans="3:8" s="6" customFormat="1"/>
    <row r="29" spans="3:8" s="6" customFormat="1"/>
    <row r="30" spans="3:8" s="6" customFormat="1"/>
    <row r="31" spans="3:8" s="6" customFormat="1"/>
    <row r="32" spans="3:8" s="6" customFormat="1"/>
    <row r="33" s="6" customFormat="1"/>
    <row r="34" s="6" customFormat="1"/>
    <row r="35" s="6" customFormat="1"/>
    <row r="36" s="6" customFormat="1"/>
    <row r="37" s="6" customFormat="1"/>
    <row r="38" s="6" customFormat="1"/>
    <row r="39" s="6" customFormat="1"/>
    <row r="40" s="6" customFormat="1"/>
    <row r="41" s="6" customFormat="1"/>
    <row r="42" s="6"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sheetData>
  <sheetProtection algorithmName="SHA-512" hashValue="++FYdIxZ5flT0XVaHFM2skTyeW4ANhmUqfOISeu0g3arkyUvwMPT++jlOtAa1E8v0+Om91Pl9i97P2HJ2llMMg==" saltValue="JrkjzzLfEmk1bRjJbwkXqA==" spinCount="100000" sheet="1" objects="1" scenarios="1" selectLockedCells="1" selectUnlockedCells="1"/>
  <mergeCells count="2">
    <mergeCell ref="C9:F9"/>
    <mergeCell ref="C17:F17"/>
  </mergeCells>
  <pageMargins left="0.7" right="0.7" top="0.75" bottom="0.75" header="0.3" footer="0.3"/>
  <drawing r:id="rId1"/>
</worksheet>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COVER</vt:lpstr>
      <vt:lpstr>CORPORATE GOVERNANCE</vt:lpstr>
      <vt:lpstr>ANTI-CORRUPTION AND COMPLIANCE</vt:lpstr>
      <vt:lpstr>CLIENTS AND SUPPLIERS</vt:lpstr>
      <vt:lpstr>EMPLOYEES</vt:lpstr>
      <vt:lpstr>OCCUPATIONAL HEALTH AND SAFETY</vt:lpstr>
      <vt:lpstr>SOCIAL RESPONSIBILITY</vt:lpstr>
      <vt:lpstr>ENERGY CONSUMPTION</vt:lpstr>
      <vt:lpstr>ENVIRONMENTAL PROTECTION</vt:lpstr>
      <vt:lpstr>CLIMATE IMPACT MANAGEMENT</vt:lpstr>
      <vt:lpstr>Contacts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Ғапизжанұлы Ганди</dc:creator>
  <cp:lastModifiedBy>GG</cp:lastModifiedBy>
  <dcterms:created xsi:type="dcterms:W3CDTF">2015-06-05T18:19:34Z</dcterms:created>
  <dcterms:modified xsi:type="dcterms:W3CDTF">2025-07-17T09:59:04Z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d43844d-2ea7-439e-adcc-bf1cfab92943_Enabled">
    <vt:lpwstr>true</vt:lpwstr>
  </property>
  <property fmtid="{D5CDD505-2E9C-101B-9397-08002B2CF9AE}" pid="3" name="MSIP_Label_1d43844d-2ea7-439e-adcc-bf1cfab92943_SetDate">
    <vt:lpwstr>2025-05-30T10:17:27Z</vt:lpwstr>
  </property>
  <property fmtid="{D5CDD505-2E9C-101B-9397-08002B2CF9AE}" pid="4" name="MSIP_Label_1d43844d-2ea7-439e-adcc-bf1cfab92943_Method">
    <vt:lpwstr>Standard</vt:lpwstr>
  </property>
  <property fmtid="{D5CDD505-2E9C-101B-9397-08002B2CF9AE}" pid="5" name="MSIP_Label_1d43844d-2ea7-439e-adcc-bf1cfab92943_Name">
    <vt:lpwstr>Базовая метка</vt:lpwstr>
  </property>
  <property fmtid="{D5CDD505-2E9C-101B-9397-08002B2CF9AE}" pid="6" name="MSIP_Label_1d43844d-2ea7-439e-adcc-bf1cfab92943_SiteId">
    <vt:lpwstr>7f7b9357-9c44-4410-95df-2c59b7c1872b</vt:lpwstr>
  </property>
  <property fmtid="{D5CDD505-2E9C-101B-9397-08002B2CF9AE}" pid="7" name="MSIP_Label_1d43844d-2ea7-439e-adcc-bf1cfab92943_ActionId">
    <vt:lpwstr>8010addb-a971-4502-b832-6231b5b02e67</vt:lpwstr>
  </property>
  <property fmtid="{D5CDD505-2E9C-101B-9397-08002B2CF9AE}" pid="8" name="MSIP_Label_1d43844d-2ea7-439e-adcc-bf1cfab92943_ContentBits">
    <vt:lpwstr>0</vt:lpwstr>
  </property>
</Properties>
</file>