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P:\БРМ\DURESG\1. Нефинансовая отчетность\Sustainability report 2024\6. Databook\с паролем\"/>
    </mc:Choice>
  </mc:AlternateContent>
  <xr:revisionPtr revIDLastSave="0" documentId="13_ncr:1_{86866341-A672-40C4-B315-42303A99BCDC}" xr6:coauthVersionLast="47" xr6:coauthVersionMax="47" xr10:uidLastSave="{00000000-0000-0000-0000-000000000000}"/>
  <workbookProtection workbookAlgorithmName="SHA-512" workbookHashValue="56X5ZR79VYxFdYYwKB69YTzCnXG8Kjjb7pVJ6MG9yGql3lW9t3pOqcym2aXVBhMM5XTKDO3LPQoIrvyicoP0zw==" workbookSaltValue="3tEZFmSF5AV9VVfcK9gJJg==" workbookSpinCount="100000" lockStructure="1"/>
  <bookViews>
    <workbookView xWindow="-120" yWindow="-120" windowWidth="29040" windowHeight="15720" firstSheet="2" activeTab="6" xr2:uid="{00000000-000D-0000-FFFF-FFFF00000000}"/>
  </bookViews>
  <sheets>
    <sheet name="Титульный лист" sheetId="2" r:id="rId1"/>
    <sheet name="Корпоративное управление" sheetId="6" r:id="rId2"/>
    <sheet name="Противодействие коррупции " sheetId="7" r:id="rId3"/>
    <sheet name="Клиенты и поставщики" sheetId="18" r:id="rId4"/>
    <sheet name="Персонал" sheetId="9" r:id="rId5"/>
    <sheet name="ОТиБ" sheetId="10" r:id="rId6"/>
    <sheet name="Ответственность перед обществом" sheetId="11" r:id="rId7"/>
    <sheet name="Энергопотребление" sheetId="12" r:id="rId8"/>
    <sheet name="Охрана окружающей среды" sheetId="13" r:id="rId9"/>
    <sheet name="Климатическое воздействие" sheetId="14" r:id="rId10"/>
    <sheet name="Контактная информация" sheetId="17" r:id="rId11"/>
  </sheets>
  <definedNames>
    <definedName name="_xlnm._FilterDatabase" localSheetId="4" hidden="1">Персонал!$C$327:$F$334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3" i="9" l="1"/>
  <c r="E396" i="9"/>
  <c r="E395" i="9"/>
  <c r="E394" i="9"/>
  <c r="E392" i="9"/>
  <c r="E391" i="9"/>
  <c r="F389" i="9"/>
  <c r="E389" i="9" s="1"/>
  <c r="E387" i="9"/>
  <c r="E386" i="9"/>
  <c r="E384" i="9"/>
  <c r="E383" i="9"/>
  <c r="E381" i="9"/>
  <c r="E380" i="9"/>
  <c r="E379" i="9"/>
  <c r="F377" i="9"/>
  <c r="E377" i="9" s="1"/>
  <c r="F376" i="9"/>
  <c r="E376" i="9" s="1"/>
  <c r="E374" i="9"/>
  <c r="E373" i="9"/>
  <c r="E371" i="9"/>
  <c r="J370" i="9"/>
  <c r="E370" i="9" s="1"/>
  <c r="E368" i="9"/>
  <c r="H100" i="9" l="1"/>
  <c r="J100" i="9"/>
  <c r="H101" i="9"/>
  <c r="J101" i="9"/>
  <c r="H98" i="9"/>
  <c r="J98" i="9"/>
  <c r="H97" i="9"/>
  <c r="J97" i="9"/>
  <c r="F106" i="9"/>
  <c r="G106" i="9"/>
  <c r="H106" i="9"/>
  <c r="I106" i="9"/>
  <c r="J106" i="9"/>
  <c r="F107" i="9"/>
  <c r="G107" i="9"/>
  <c r="H107" i="9"/>
  <c r="I107" i="9"/>
  <c r="J107" i="9"/>
  <c r="E107" i="9"/>
  <c r="E106" i="9"/>
  <c r="F103" i="9"/>
  <c r="H103" i="9"/>
  <c r="J103" i="9"/>
  <c r="F104" i="9"/>
  <c r="H104" i="9"/>
  <c r="J104" i="9"/>
  <c r="G81" i="9"/>
  <c r="G100" i="9" s="1"/>
  <c r="K87" i="9"/>
  <c r="K88" i="9"/>
  <c r="K89" i="9"/>
  <c r="L87" i="9"/>
  <c r="L88" i="9"/>
  <c r="L106" i="9" s="1"/>
  <c r="L89" i="9"/>
  <c r="K86" i="9"/>
  <c r="K85" i="9"/>
  <c r="K83" i="9"/>
  <c r="K82" i="9"/>
  <c r="K80" i="9"/>
  <c r="K79" i="9"/>
  <c r="I84" i="9"/>
  <c r="I104" i="9" s="1"/>
  <c r="I81" i="9"/>
  <c r="I101" i="9" s="1"/>
  <c r="I78" i="9"/>
  <c r="I98" i="9" s="1"/>
  <c r="G84" i="9"/>
  <c r="G103" i="9" s="1"/>
  <c r="G78" i="9"/>
  <c r="G97" i="9" s="1"/>
  <c r="E84" i="9"/>
  <c r="E104" i="9" s="1"/>
  <c r="E81" i="9"/>
  <c r="E78" i="9"/>
  <c r="K107" i="9" l="1"/>
  <c r="K106" i="9"/>
  <c r="L107" i="9"/>
  <c r="K78" i="9"/>
  <c r="K97" i="9" s="1"/>
  <c r="G98" i="9"/>
  <c r="K81" i="9"/>
  <c r="K101" i="9" s="1"/>
  <c r="G104" i="9"/>
  <c r="G101" i="9"/>
  <c r="K100" i="9"/>
  <c r="I100" i="9"/>
  <c r="I103" i="9"/>
  <c r="I97" i="9"/>
  <c r="K84" i="9"/>
  <c r="K103" i="9" s="1"/>
  <c r="E103" i="9"/>
  <c r="K98" i="9" l="1"/>
  <c r="K104" i="9"/>
  <c r="E24" i="18" l="1"/>
  <c r="E278" i="9"/>
  <c r="F278" i="9"/>
  <c r="F25" i="18" l="1"/>
  <c r="E23" i="18"/>
  <c r="E22" i="18"/>
  <c r="G50" i="18"/>
  <c r="G16" i="18"/>
  <c r="G17" i="18" s="1"/>
  <c r="G14" i="18"/>
  <c r="G15" i="18" s="1"/>
  <c r="G12" i="18"/>
  <c r="G13" i="18" s="1"/>
  <c r="G11" i="18"/>
  <c r="E25" i="18" l="1"/>
  <c r="E355" i="9"/>
  <c r="G355" i="9"/>
  <c r="F355" i="9"/>
  <c r="D28" i="7"/>
  <c r="F78" i="9"/>
  <c r="L78" i="9" s="1"/>
  <c r="L79" i="9"/>
  <c r="L80" i="9"/>
  <c r="F81" i="9"/>
  <c r="L82" i="9"/>
  <c r="L83" i="9"/>
  <c r="L85" i="9"/>
  <c r="L86" i="9"/>
  <c r="L98" i="9" l="1"/>
  <c r="L97" i="9"/>
  <c r="L84" i="9"/>
  <c r="L103" i="9" s="1"/>
  <c r="L81" i="9"/>
  <c r="L101" i="9" s="1"/>
  <c r="L104" i="9" l="1"/>
  <c r="L100" i="9"/>
  <c r="K15" i="12"/>
  <c r="F97" i="14" l="1"/>
  <c r="F96" i="14"/>
  <c r="F95" i="14"/>
  <c r="F94" i="14"/>
  <c r="F93" i="14"/>
  <c r="F86" i="14"/>
  <c r="F85" i="14"/>
  <c r="K53" i="14" l="1"/>
  <c r="K54" i="14" l="1"/>
  <c r="K55" i="14"/>
  <c r="K56" i="14"/>
  <c r="K57" i="14"/>
  <c r="K52" i="14"/>
  <c r="I56" i="14"/>
  <c r="L56" i="14" s="1"/>
  <c r="I55" i="14"/>
  <c r="L55" i="14" s="1"/>
  <c r="I54" i="14"/>
  <c r="L54" i="14" s="1"/>
  <c r="I53" i="14"/>
  <c r="L53" i="14" s="1"/>
  <c r="I52" i="14"/>
  <c r="I57" i="14" l="1"/>
  <c r="L57" i="14" s="1"/>
  <c r="L52" i="14"/>
  <c r="G69" i="14"/>
  <c r="G71" i="14" s="1"/>
  <c r="G74" i="14"/>
  <c r="G76" i="14" s="1"/>
  <c r="G64" i="14"/>
  <c r="G66" i="14" s="1"/>
  <c r="E70" i="6"/>
  <c r="E52" i="6"/>
  <c r="E46" i="6"/>
</calcChain>
</file>

<file path=xl/sharedStrings.xml><?xml version="1.0" encoding="utf-8"?>
<sst xmlns="http://schemas.openxmlformats.org/spreadsheetml/2006/main" count="1571" uniqueCount="573">
  <si>
    <t xml:space="preserve"> </t>
  </si>
  <si>
    <t>Комплаенс</t>
  </si>
  <si>
    <t>Опасные отходы</t>
  </si>
  <si>
    <t>Гкал</t>
  </si>
  <si>
    <t>МСБ</t>
  </si>
  <si>
    <t>Состав комитетов Совета директоров</t>
  </si>
  <si>
    <t>Электроэнергия</t>
  </si>
  <si>
    <t>Тепловая энергия</t>
  </si>
  <si>
    <t>Энергоемкость</t>
  </si>
  <si>
    <t>Топливо</t>
  </si>
  <si>
    <t>Управление отходами</t>
  </si>
  <si>
    <t>Корпоративное управление</t>
  </si>
  <si>
    <t>Структура акционеров, владеющих не менее 5,0% размещенных акций</t>
  </si>
  <si>
    <t>ед. измерения</t>
  </si>
  <si>
    <t>Байсеитов Б.Р.</t>
  </si>
  <si>
    <t>%</t>
  </si>
  <si>
    <t>Ли В.С.</t>
  </si>
  <si>
    <t>11,3</t>
  </si>
  <si>
    <t>Прочие (индивидуально владеющие менее 5%)</t>
  </si>
  <si>
    <t>39,7</t>
  </si>
  <si>
    <t>Состав Совета директоров</t>
  </si>
  <si>
    <t>Всего директоров, в том числе</t>
  </si>
  <si>
    <t>чел.</t>
  </si>
  <si>
    <t>Независимые директора</t>
  </si>
  <si>
    <t>3</t>
  </si>
  <si>
    <t>Доля независимых директоров</t>
  </si>
  <si>
    <t>50</t>
  </si>
  <si>
    <t>Неисполнительные директора</t>
  </si>
  <si>
    <t>6</t>
  </si>
  <si>
    <t>Исполнительные директора</t>
  </si>
  <si>
    <t>0</t>
  </si>
  <si>
    <t>Гендерное разнообразие</t>
  </si>
  <si>
    <t>Женщины</t>
  </si>
  <si>
    <t>Доля женщин</t>
  </si>
  <si>
    <t>Мужчины</t>
  </si>
  <si>
    <t>Возрастное разнообразие</t>
  </si>
  <si>
    <t>&lt;30 лет</t>
  </si>
  <si>
    <t>30-50 лет</t>
  </si>
  <si>
    <t>&gt;50 лет</t>
  </si>
  <si>
    <t>Срок службы членов Совета директоров</t>
  </si>
  <si>
    <t>Менее 7 лет</t>
  </si>
  <si>
    <t>7-12 лет</t>
  </si>
  <si>
    <t>13 лет и более</t>
  </si>
  <si>
    <t>2022</t>
  </si>
  <si>
    <t>2023</t>
  </si>
  <si>
    <t>Комитет по аудиту</t>
  </si>
  <si>
    <t>Всего членов, в том числе</t>
  </si>
  <si>
    <t>Доля независимых директоров в составе комитета</t>
  </si>
  <si>
    <t>Председатель комитета - независимый директор</t>
  </si>
  <si>
    <t>Да</t>
  </si>
  <si>
    <t>Количество заседаний</t>
  </si>
  <si>
    <t>шт.</t>
  </si>
  <si>
    <t>Комитет по управлению финансами и рисками</t>
  </si>
  <si>
    <t>Комитет по стратегическому планированию</t>
  </si>
  <si>
    <t>Кредитный комитет Совета директоров</t>
  </si>
  <si>
    <t>-</t>
  </si>
  <si>
    <t>Нет</t>
  </si>
  <si>
    <t>Комитет по назначениям, вознаграждениям и социальным вопросам</t>
  </si>
  <si>
    <t>Комитет по устойчивому развитию (ESG)</t>
  </si>
  <si>
    <t>Независимые и неисполнительные директора</t>
  </si>
  <si>
    <t>Независимый директор</t>
  </si>
  <si>
    <t>Неисполнительный директор</t>
  </si>
  <si>
    <t xml:space="preserve">Байсеитов Бахытбек Рымбекович </t>
  </si>
  <si>
    <t>Председатель Совета директоров</t>
  </si>
  <si>
    <t xml:space="preserve">Ли Владислав Сединович </t>
  </si>
  <si>
    <t>Член Совета директоров</t>
  </si>
  <si>
    <t xml:space="preserve">Аманкулов Джумагелди Рахишевич </t>
  </si>
  <si>
    <t xml:space="preserve">Claes Werner Frans Josef </t>
  </si>
  <si>
    <t>Сайденов Анвар Галимуллаевич</t>
  </si>
  <si>
    <t>Критерии независимости S&amp;P</t>
  </si>
  <si>
    <t>Независимые директора Банкa ЦентрКредит</t>
  </si>
  <si>
    <t>Werner Frans Jozef Claes</t>
  </si>
  <si>
    <t>Анвар Сайденов</t>
  </si>
  <si>
    <t xml:space="preserve">Соответствует </t>
  </si>
  <si>
    <t>2. Директор не должен принимать или иметь члена семьи, который принимает какие-либо платежи от компании или любого материнского или дочернего предприятия компании свыше 60 000$  США в течение текущего финансового года, за исключением тех платежей, которые разрешены Определениями Правила SEC 4200: i) выплаты, возникающие исключительно в результате инвестиций в ценные бумаги компании; или ii) выплаты в рамках программ сопоставления благотворительных взносов по не дискреционным условиям. Выплаты, не соответствующие этим двум критериям, запрещены.</t>
  </si>
  <si>
    <t>3. Директор не должен быть членом семьи лица, который работает в компании или в любом материнском или дочернем предприятии компании в качестве исполнительного должностного лица.</t>
  </si>
  <si>
    <t>4. Директор не должен быть (и не должен быть аффилирован с компанией, которая является) советником или консультантом компании или членом высшего руководства компании.</t>
  </si>
  <si>
    <t>5. Директор не должен быть аффилирован со значимым клиентом или поставщиком компании.</t>
  </si>
  <si>
    <t>6. Директор не должен иметь личных контрактов по предоставлению услуг с компанией или членом высшего руководства компании.</t>
  </si>
  <si>
    <t>7. Директор не должен быть аффилирован с некоммерческим юридическим лицом, которое получает значительные взносы от компании.</t>
  </si>
  <si>
    <t>8. Директор не должен быть партнером или сотрудником внешнего аудитора компании за последний год.</t>
  </si>
  <si>
    <t>9. У директора не должно быть других конфликтов интересов, которые, по мнению совета директоров, не позволяют считать его независимым.</t>
  </si>
  <si>
    <t>Противодействие коррупции и комплаенс</t>
  </si>
  <si>
    <t>Противодействие коррупции</t>
  </si>
  <si>
    <t>Подтвержденные случаи коррупции</t>
  </si>
  <si>
    <t>Штрафные санкции или иные взыскания за нарушения, связанные с коррупцией</t>
  </si>
  <si>
    <t>млн KZT</t>
  </si>
  <si>
    <t>Доля членов органов управления Банка, прошедших обучение по вопросам противодействия коррупции</t>
  </si>
  <si>
    <t>Доля сотрудников, прошедших обучение по вопросам противодействия коррупции</t>
  </si>
  <si>
    <t>42,6</t>
  </si>
  <si>
    <t>57,5</t>
  </si>
  <si>
    <t>Штрафные санкции или иные взыскания за случаи несоблюдения законодательных и нормативных актов</t>
  </si>
  <si>
    <t>3,7</t>
  </si>
  <si>
    <t>4,0</t>
  </si>
  <si>
    <t>Подтвержденные случаи дискриминации</t>
  </si>
  <si>
    <t>Судебные иски, связанные с антиконкурентным поведением или нарушениями антимонопольного законодательства</t>
  </si>
  <si>
    <t>Взаимодействие с клиентами и поставщиками</t>
  </si>
  <si>
    <t>Динамика роста кредитного портфеля в разрезе по типу клиента (розничные, МСБ и крупный бизнес)</t>
  </si>
  <si>
    <t>Объем кредитного портфеля</t>
  </si>
  <si>
    <t>млрд KZT</t>
  </si>
  <si>
    <t>2 033</t>
  </si>
  <si>
    <t>Изменение</t>
  </si>
  <si>
    <t>н/д</t>
  </si>
  <si>
    <t>42,3</t>
  </si>
  <si>
    <t>Сегмент - Розничный бизнес</t>
  </si>
  <si>
    <t>Объем сегмента - Розничный бизнес</t>
  </si>
  <si>
    <t>52,2</t>
  </si>
  <si>
    <t>Сегмент - Малый/ Средний бизнес</t>
  </si>
  <si>
    <t>Объем сегмента - Малый/ Средний бизнес</t>
  </si>
  <si>
    <t>39,8</t>
  </si>
  <si>
    <t>Сегмент - Крупный бизнес</t>
  </si>
  <si>
    <t>Объем сегмента - Крупный бизнес</t>
  </si>
  <si>
    <t>18,7</t>
  </si>
  <si>
    <t>Динамика ссудного портфеля МСБ (брутто)</t>
  </si>
  <si>
    <t>424 549</t>
  </si>
  <si>
    <t>593 497</t>
  </si>
  <si>
    <t>Количество кредитующихся клиентов МСБ</t>
  </si>
  <si>
    <t>22 778</t>
  </si>
  <si>
    <t>25 630</t>
  </si>
  <si>
    <t>Динамика средств клиентов МСБ на ТС и депозитах</t>
  </si>
  <si>
    <t>Количество зарегистрированных жалоб и инцидентов</t>
  </si>
  <si>
    <t>Сумма договоров с поставщиками в разрезе на резидентов и нерезидентов</t>
  </si>
  <si>
    <t>Общая сумма договоров</t>
  </si>
  <si>
    <t>32,48</t>
  </si>
  <si>
    <t>96,65</t>
  </si>
  <si>
    <t>Резиденты</t>
  </si>
  <si>
    <t>31,62</t>
  </si>
  <si>
    <t>95,70</t>
  </si>
  <si>
    <t>Нерезиденты</t>
  </si>
  <si>
    <t>0,86</t>
  </si>
  <si>
    <t>0,95</t>
  </si>
  <si>
    <t>Доля закупок у местных поставщиков</t>
  </si>
  <si>
    <t>Закупки у местных поставщиков от общего объема закупок</t>
  </si>
  <si>
    <t>97,4</t>
  </si>
  <si>
    <t>Общая доля топ-10 поставщиков</t>
  </si>
  <si>
    <t>Удовлетворенность клиентов - Розничный бизнес</t>
  </si>
  <si>
    <t>март 2023</t>
  </si>
  <si>
    <t>ноябрь 2023</t>
  </si>
  <si>
    <t>Индекс удовлетворенности клиентов (Customer Satisfaction Index)</t>
  </si>
  <si>
    <t>7,9</t>
  </si>
  <si>
    <t>7,4</t>
  </si>
  <si>
    <t>Индекс потребительской лояльности (Net Promoter Score)</t>
  </si>
  <si>
    <t>21,6</t>
  </si>
  <si>
    <t>25,4</t>
  </si>
  <si>
    <t>Удовлетворенность клиентов - Массовый бизнес (включая МСБ, Корпоративный бизнес и др.)</t>
  </si>
  <si>
    <t>Индекс удовлетворенности клиентов (Customer Satisfaction Index), средняя оценка</t>
  </si>
  <si>
    <t>7,7</t>
  </si>
  <si>
    <t>7,5</t>
  </si>
  <si>
    <t>16,7</t>
  </si>
  <si>
    <t>25,6</t>
  </si>
  <si>
    <t>Персонал</t>
  </si>
  <si>
    <t>Численность персонала</t>
  </si>
  <si>
    <t>Общая численность персонала*</t>
  </si>
  <si>
    <t>7 583</t>
  </si>
  <si>
    <t>7 983</t>
  </si>
  <si>
    <t>Региональная структура персонала в разрезе по полу</t>
  </si>
  <si>
    <t>Головной офис, в том числе</t>
  </si>
  <si>
    <t>1 704</t>
  </si>
  <si>
    <t>1 997</t>
  </si>
  <si>
    <t>2 098</t>
  </si>
  <si>
    <t>2 300</t>
  </si>
  <si>
    <t>Южный регион, в том числе</t>
  </si>
  <si>
    <t>1 165</t>
  </si>
  <si>
    <t>1 133</t>
  </si>
  <si>
    <t>Центральный регион, в том числе</t>
  </si>
  <si>
    <t>Северный регион, в том числе</t>
  </si>
  <si>
    <t>Западный регион, в том числе</t>
  </si>
  <si>
    <t>Восточный регион, в том числе</t>
  </si>
  <si>
    <t>Гендерная структура персонала</t>
  </si>
  <si>
    <t>32,6</t>
  </si>
  <si>
    <t>34,8</t>
  </si>
  <si>
    <t>67,4</t>
  </si>
  <si>
    <t>65,2</t>
  </si>
  <si>
    <t>Возрастная структура персонала в разрезе по полу</t>
  </si>
  <si>
    <t>Структура персонала в разрезе по договору о найме</t>
  </si>
  <si>
    <t>Бессрочный договор</t>
  </si>
  <si>
    <t>Срочный договор</t>
  </si>
  <si>
    <t>Трудовой договор на ненормированный рабочий день</t>
  </si>
  <si>
    <t>Трудовой договор на полный рабочий день</t>
  </si>
  <si>
    <t>Трудовой договор на неполный рабочий день</t>
  </si>
  <si>
    <r>
      <t>Структура персонала в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разрезе по должностям</t>
    </r>
  </si>
  <si>
    <t>Руководство Банка*</t>
  </si>
  <si>
    <t>Руководители</t>
  </si>
  <si>
    <t>Линейные руководители</t>
  </si>
  <si>
    <t>Сотрудники</t>
  </si>
  <si>
    <t>7 135</t>
  </si>
  <si>
    <t>Структура персонала в разрезе по должностям, полу и возрасту</t>
  </si>
  <si>
    <t>Всего</t>
  </si>
  <si>
    <t>Руководство Банка*, в том числе</t>
  </si>
  <si>
    <t>Руководители, в том числе</t>
  </si>
  <si>
    <t>Линейные руководители, в том числе</t>
  </si>
  <si>
    <t>Сотрудники, в том числе</t>
  </si>
  <si>
    <t>Процентная доля персонала в разрезе по должностям, полу и возрасту</t>
  </si>
  <si>
    <t>Руководство Банка, в том числе</t>
  </si>
  <si>
    <t>Текучесть персонала во время испытательного срока в разрезе по Головному офису и филиалам</t>
  </si>
  <si>
    <t>Головной офис</t>
  </si>
  <si>
    <t>Филиалы</t>
  </si>
  <si>
    <t>Текучесть кадров среди "Ключевых сотрудников"</t>
  </si>
  <si>
    <t>"Ключевые сотрудники"</t>
  </si>
  <si>
    <t>6,3</t>
  </si>
  <si>
    <t>Общее количество нанятых сотрудников в разрезе по полу, возрасту и региону</t>
  </si>
  <si>
    <t>Общее количество нанятых сотрудников</t>
  </si>
  <si>
    <t>5 096</t>
  </si>
  <si>
    <t>3 554</t>
  </si>
  <si>
    <t>1 889</t>
  </si>
  <si>
    <t>1 445</t>
  </si>
  <si>
    <t>3 207</t>
  </si>
  <si>
    <t>2 109</t>
  </si>
  <si>
    <t>2 628</t>
  </si>
  <si>
    <t>2 201</t>
  </si>
  <si>
    <t>2 314</t>
  </si>
  <si>
    <t>1 289</t>
  </si>
  <si>
    <t>Региональное разнообразие</t>
  </si>
  <si>
    <t>2 664</t>
  </si>
  <si>
    <t>1 861</t>
  </si>
  <si>
    <t>Южный регион</t>
  </si>
  <si>
    <t>1 000</t>
  </si>
  <si>
    <t>Центральный регион</t>
  </si>
  <si>
    <t>Северный регион</t>
  </si>
  <si>
    <t>Западный регион</t>
  </si>
  <si>
    <t>Восточный регион</t>
  </si>
  <si>
    <t>час</t>
  </si>
  <si>
    <t>В разрезе по полу</t>
  </si>
  <si>
    <t>В разрезе по категориям сотрудников</t>
  </si>
  <si>
    <t>Доля сотрудников, прошедших оценку результативности в разрезе по полу и категориям сотрудников</t>
  </si>
  <si>
    <t>Доля сотрудников, прошедших оценку результативности</t>
  </si>
  <si>
    <t>Руководство банка</t>
  </si>
  <si>
    <t>Результаты опроса удовлетворенности Happy Job</t>
  </si>
  <si>
    <t xml:space="preserve">Цели на 2024 </t>
  </si>
  <si>
    <t>Охват опроса</t>
  </si>
  <si>
    <t>Вовлеченность</t>
  </si>
  <si>
    <t>Лояльность</t>
  </si>
  <si>
    <t>eNPS</t>
  </si>
  <si>
    <t>Happy индекс</t>
  </si>
  <si>
    <t xml:space="preserve">Удовлетворенность </t>
  </si>
  <si>
    <t>Отпуск по уходу за ребенком в разрезе по полу</t>
  </si>
  <si>
    <t>Общее количество сотрудников, имеющих право на отпуск по уходу за ребенком, в том числе</t>
  </si>
  <si>
    <t>7 598</t>
  </si>
  <si>
    <t>5 120</t>
  </si>
  <si>
    <t>2 478</t>
  </si>
  <si>
    <t>Общее количество сотрудников, ушедших в отпуск по уходу за ребенком, в том числе</t>
  </si>
  <si>
    <t>Общее количество сотрудников, которые вернулись на работу после окончания отпуска по уходу за ребенком, в том числе</t>
  </si>
  <si>
    <t>Общее количество сотрудников, которые вернулись на работу после окончания отпуска по уходу за ребенком и продолжили работать спустя 12 месяцев после возвращения на работу, в том числе</t>
  </si>
  <si>
    <t>Уровень возврата к работе сотрудников, ушедших в отпуск по уходу за ребенком, в том числе</t>
  </si>
  <si>
    <t>Коэффициент удержания, в том числе</t>
  </si>
  <si>
    <t>Количество сотрудников у которых отпуск по уходу за ребенку заканчивается к концу года в разрезе по полу</t>
  </si>
  <si>
    <t>Общее количество сотрудников у которых отпуск по уходу за ребенку заканчивается к концу года, в том числе</t>
  </si>
  <si>
    <t>Количество сотрудников охваченных и неохваченных Коллективным договором</t>
  </si>
  <si>
    <t>Охваченных</t>
  </si>
  <si>
    <t>Неохваченных</t>
  </si>
  <si>
    <t>Доля сотрудников охваченных и неохваченных Коллективным договором</t>
  </si>
  <si>
    <t>33,6</t>
  </si>
  <si>
    <t>37,6</t>
  </si>
  <si>
    <t>61,4</t>
  </si>
  <si>
    <t>62,4</t>
  </si>
  <si>
    <t>Социальные инвестиции Банка</t>
  </si>
  <si>
    <t>Направления расходов</t>
  </si>
  <si>
    <t>Общее количество расходов</t>
  </si>
  <si>
    <t>Материальная помощь</t>
  </si>
  <si>
    <t>Психологическая помощь</t>
  </si>
  <si>
    <t>Проект ВСС Key People («ключевые сотрудники»)</t>
  </si>
  <si>
    <t>Социальные инвестиции Банка на крупные мероприятия</t>
  </si>
  <si>
    <t>Общее количество расходов на крупные мероприятия, в том числе</t>
  </si>
  <si>
    <t>Общебанковские мероприятия</t>
  </si>
  <si>
    <t>Спортивные мероприятия</t>
  </si>
  <si>
    <t>Льготы, предоставляемые сотрудникам, работающих на условиях полной занятости в разрезе по Головному офису и филиалам</t>
  </si>
  <si>
    <t>Общая сумма</t>
  </si>
  <si>
    <t>Страхование жизни</t>
  </si>
  <si>
    <t>Медицинское обслуживание, ДМС</t>
  </si>
  <si>
    <t xml:space="preserve">Выплаты по инвалидности </t>
  </si>
  <si>
    <t>Отпуск по уходу за ребенком</t>
  </si>
  <si>
    <t>Негосударственное пенсионное обеспечение</t>
  </si>
  <si>
    <t>Лечение</t>
  </si>
  <si>
    <t>Рождение ребенка</t>
  </si>
  <si>
    <t>Смерть близкого родственника</t>
  </si>
  <si>
    <t>Вступление в брак</t>
  </si>
  <si>
    <t>Юбилейные даты сотрудников</t>
  </si>
  <si>
    <t>Выход на пенсию</t>
  </si>
  <si>
    <t>Гендерная структура персонала в разрезе по должностям</t>
  </si>
  <si>
    <t>Все руководящие должности (включая младшее, среднее и высшее руководство), в том числе</t>
  </si>
  <si>
    <t>Младшие руководящие должности (первый уровень Правления), в том числе</t>
  </si>
  <si>
    <t>Высшие руководящие должности (до двух уровней ниже Президента), в том числе</t>
  </si>
  <si>
    <t>Руководящие должности в сферах, генерирующих выручку (например, продажи), в том числе</t>
  </si>
  <si>
    <t xml:space="preserve">Структура персонала в разрезе по национальной принадлежности </t>
  </si>
  <si>
    <t>Общая численность сотрудников, в том числе</t>
  </si>
  <si>
    <t>Казах/Казашка</t>
  </si>
  <si>
    <t>Русский/Русская</t>
  </si>
  <si>
    <t>Уйгур/Уйгурка</t>
  </si>
  <si>
    <t>Кореец/Кореянка</t>
  </si>
  <si>
    <t>Татарин/Татарка</t>
  </si>
  <si>
    <t>Украинец/Украинка</t>
  </si>
  <si>
    <t>Узбек/Узбечка</t>
  </si>
  <si>
    <t>Другие национальности</t>
  </si>
  <si>
    <t>Без указания национальности</t>
  </si>
  <si>
    <t>Все руководящие должности, включая младшее, среднее и высшее руководство, в том числе</t>
  </si>
  <si>
    <t xml:space="preserve">Текучесть кадров </t>
  </si>
  <si>
    <t>Общая текучесть персонала</t>
  </si>
  <si>
    <t>Добровольная текучесть кадров</t>
  </si>
  <si>
    <t>Общая добровольная текучесть сотрудников</t>
  </si>
  <si>
    <t>Данные о средних расходах на найм сотрудника за отчетный год</t>
  </si>
  <si>
    <t>Средние расходы на найм сотрудника</t>
  </si>
  <si>
    <t xml:space="preserve"> KZT</t>
  </si>
  <si>
    <t>Расчет показателя окупаемости инвестиций в человеческий капитал</t>
  </si>
  <si>
    <t>Окупаемость инвестиций в человеческий капитал</t>
  </si>
  <si>
    <t>Выручка (операционные доходы)</t>
  </si>
  <si>
    <t>Операционные расходы</t>
  </si>
  <si>
    <t>Общие расходы на персонал</t>
  </si>
  <si>
    <t xml:space="preserve">Доля вакансий, закрытых сотрудниками Банка </t>
  </si>
  <si>
    <t xml:space="preserve">Общая доля вакансий, закрытых сотрудниками Банка </t>
  </si>
  <si>
    <t>Здоровье и безопасность (сотрудники)</t>
  </si>
  <si>
    <t>Количество пострадавших от несчастных случаев</t>
  </si>
  <si>
    <t>в том числе, со смертельным исходом</t>
  </si>
  <si>
    <t>в том числе, с тяжелой степенью тяжести</t>
  </si>
  <si>
    <t>в том числе, с легкой степенью тяжести</t>
  </si>
  <si>
    <t>LTIFR (коэффициент частоты травм с временной потерей трудоспособности)</t>
  </si>
  <si>
    <t>ед. на 1 млн часов</t>
  </si>
  <si>
    <t>Пожарно-технический минимум (ПТМ)</t>
  </si>
  <si>
    <t>Безопасность и охрана труда (БиОТ)</t>
  </si>
  <si>
    <t>Электробезопасность</t>
  </si>
  <si>
    <t>Гражданская защита и гражданская оборона (ГЗ и ГО)</t>
  </si>
  <si>
    <t>Среднегодовое количество часов на одного работника</t>
  </si>
  <si>
    <t>0,17</t>
  </si>
  <si>
    <t>0,33</t>
  </si>
  <si>
    <t>Ответственность перед обществом</t>
  </si>
  <si>
    <t>Прямая созданная экономическая стоимость (Выручка)</t>
  </si>
  <si>
    <t>225 664</t>
  </si>
  <si>
    <t>Чистый процентный доход после расходов по кредитным убыткам</t>
  </si>
  <si>
    <t>78 685</t>
  </si>
  <si>
    <t>209 753</t>
  </si>
  <si>
    <t>Чистые непроцентные доходы</t>
  </si>
  <si>
    <t>146 979</t>
  </si>
  <si>
    <t>63 639</t>
  </si>
  <si>
    <t xml:space="preserve">Распределенная экономическая стоимость </t>
  </si>
  <si>
    <t>80 749</t>
  </si>
  <si>
    <t>142 876</t>
  </si>
  <si>
    <t>Операционные расходы  включая:</t>
  </si>
  <si>
    <t>73 919</t>
  </si>
  <si>
    <t>118 475</t>
  </si>
  <si>
    <t>- Вознаграждение работникам с учетом социальных отчислений и налогов по заработной плате</t>
  </si>
  <si>
    <t>37 948</t>
  </si>
  <si>
    <t>64 957</t>
  </si>
  <si>
    <t>- Расходы по налогам кроме корпоративного подоходного налога</t>
  </si>
  <si>
    <t>6 415</t>
  </si>
  <si>
    <t>10 801</t>
  </si>
  <si>
    <t>Расходы по корпоративному подоходному налогу</t>
  </si>
  <si>
    <t>6 830</t>
  </si>
  <si>
    <t>24 401</t>
  </si>
  <si>
    <t>Нераспределенная экономическая стоимость</t>
  </si>
  <si>
    <t>144 915</t>
  </si>
  <si>
    <t>130 516</t>
  </si>
  <si>
    <t>Финансовая помощь оказанная государством</t>
  </si>
  <si>
    <t>Объем финансирования</t>
  </si>
  <si>
    <t>Пожертвования на политические цели</t>
  </si>
  <si>
    <t>Затраты на благотворительность</t>
  </si>
  <si>
    <t>Энергопотребление и энергоэффективность</t>
  </si>
  <si>
    <t>Сводная информация по использованию энергоресурсов</t>
  </si>
  <si>
    <t>МВт∙ч</t>
  </si>
  <si>
    <t>5 508</t>
  </si>
  <si>
    <t>6 249</t>
  </si>
  <si>
    <t>ГДж</t>
  </si>
  <si>
    <t>5 841</t>
  </si>
  <si>
    <t>5 807</t>
  </si>
  <si>
    <t>Бензин</t>
  </si>
  <si>
    <t>литр</t>
  </si>
  <si>
    <t>89 001</t>
  </si>
  <si>
    <t>140 089</t>
  </si>
  <si>
    <t>Дизельное топливо</t>
  </si>
  <si>
    <t>Итого</t>
  </si>
  <si>
    <t>Показатели указаны в границах - объекты, находящиеся в собственности Банка</t>
  </si>
  <si>
    <t xml:space="preserve">Потребление </t>
  </si>
  <si>
    <t>в т. ч. из ВИЭ</t>
  </si>
  <si>
    <t>Показатели указаны в границах - здания, находящиеся в собственности Банка</t>
  </si>
  <si>
    <t>Удельный показатель потребления электроэнергии</t>
  </si>
  <si>
    <t>181</t>
  </si>
  <si>
    <t>131,3</t>
  </si>
  <si>
    <t>Удельный показатель потребления теплоэнергии</t>
  </si>
  <si>
    <t>0,192</t>
  </si>
  <si>
    <t>В качестве знаменателя для расчета соотношения была выбрана отапливаемая площадь зданий, находящихся в собственности Банка.</t>
  </si>
  <si>
    <t>Охрана окружающей среды</t>
  </si>
  <si>
    <t>Водопотребление</t>
  </si>
  <si>
    <t>Общее количество забираемой воды</t>
  </si>
  <si>
    <t xml:space="preserve">тыс. мᶾ </t>
  </si>
  <si>
    <t>15,14</t>
  </si>
  <si>
    <t>Общее количество потребления воды</t>
  </si>
  <si>
    <t>18,87</t>
  </si>
  <si>
    <t>Общее количество водоотведения</t>
  </si>
  <si>
    <t>15,1</t>
  </si>
  <si>
    <t>18,47</t>
  </si>
  <si>
    <t>Образование за год, включая:</t>
  </si>
  <si>
    <t>тонн</t>
  </si>
  <si>
    <t>190,49</t>
  </si>
  <si>
    <t>Неопасные отходы</t>
  </si>
  <si>
    <t>190,35</t>
  </si>
  <si>
    <t>учет не велся</t>
  </si>
  <si>
    <t>0,14</t>
  </si>
  <si>
    <t>Утилизировано отходов* за год, включая:</t>
  </si>
  <si>
    <t>Отходы утилизируются путем их передачи специализированному подрядчику</t>
  </si>
  <si>
    <t>* Утилизация в рамках проекта Зеленый офис</t>
  </si>
  <si>
    <t>Cнижение климатического воздействия</t>
  </si>
  <si>
    <t>Валовые выбросы парниковых газов</t>
  </si>
  <si>
    <t>Прямые выбросы парниковых газов (Охват 1)</t>
  </si>
  <si>
    <t>тонн CO₂-экв.</t>
  </si>
  <si>
    <t>Косвенные энергетические выбросы парниковых газов (Охват 2)</t>
  </si>
  <si>
    <t>Прочие косвенные выбросы (Охват 3), включая категории:</t>
  </si>
  <si>
    <t>Выбросы вверх по цепочке (Upstream)</t>
  </si>
  <si>
    <t>Выбросы вниз по цепочке (Downstream)</t>
  </si>
  <si>
    <t>млн тонн CO₂-экв.</t>
  </si>
  <si>
    <t>4,3</t>
  </si>
  <si>
    <t>5,8</t>
  </si>
  <si>
    <t>Прочие косвенные выбросы по Охвату 3 (Upstream)</t>
  </si>
  <si>
    <t>Прочие косвенные выбросы по Охвату 3 (Upstream), включая категории:</t>
  </si>
  <si>
    <t xml:space="preserve">Закупаемые товары и услуги </t>
  </si>
  <si>
    <t>Основные средства</t>
  </si>
  <si>
    <t xml:space="preserve">Операции, связанные с топливом и энергией  </t>
  </si>
  <si>
    <t>Транспортировка и дистрибуция</t>
  </si>
  <si>
    <t xml:space="preserve">Отходы, образованные в результате деятельности </t>
  </si>
  <si>
    <t>Деловые поездки</t>
  </si>
  <si>
    <t>Перемещение сотрудников</t>
  </si>
  <si>
    <t>Арендованные автомобили</t>
  </si>
  <si>
    <t>Арендованные помещения</t>
  </si>
  <si>
    <t>Удельные выбросы парниковых газов</t>
  </si>
  <si>
    <t>тонн CO₂-экв./чел.</t>
  </si>
  <si>
    <t>0,94</t>
  </si>
  <si>
    <t xml:space="preserve">1,09 </t>
  </si>
  <si>
    <t>Прочие финансируемые косвенные выбросы по Охвату 3 (Downstream)</t>
  </si>
  <si>
    <t>Абсолютные валовые финансируемые выбросы</t>
  </si>
  <si>
    <t>Прочие финансируемые косвенные выбросы по Охвату 3 (Downstream), в т. ч. в разрезе секторов</t>
  </si>
  <si>
    <t>Энергетика</t>
  </si>
  <si>
    <t>Сельское хозяйство</t>
  </si>
  <si>
    <t>Металлургия</t>
  </si>
  <si>
    <t>Производство</t>
  </si>
  <si>
    <t>Остальные сектора</t>
  </si>
  <si>
    <t>Цель</t>
  </si>
  <si>
    <t>Значение базового года (2023)</t>
  </si>
  <si>
    <t>Целевое значение на 2030 год</t>
  </si>
  <si>
    <t>Scope 1</t>
  </si>
  <si>
    <t>тыс. тонн CO₂-экв.</t>
  </si>
  <si>
    <t>Scope 2</t>
  </si>
  <si>
    <t>Scope 3 (Upstream)</t>
  </si>
  <si>
    <t>Цели и прогресс по снижению климатического воздействия: Scope 3 (Downstream)</t>
  </si>
  <si>
    <t>Цели и прогресс по снижению климатического воздействия: Sustainable Finance</t>
  </si>
  <si>
    <t>Портфель зеленых продуктов</t>
  </si>
  <si>
    <t>ESG КПЭ</t>
  </si>
  <si>
    <t xml:space="preserve"> Уровень управления</t>
  </si>
  <si>
    <t>Вид мотивации</t>
  </si>
  <si>
    <t>Увеличение доли «зеленого» финансирования в общем объеме корпоративного портфеля</t>
  </si>
  <si>
    <t>Член Правления, Вице-президент</t>
  </si>
  <si>
    <t>Материальная</t>
  </si>
  <si>
    <t xml:space="preserve">Вице-президент; Руководитель центра </t>
  </si>
  <si>
    <t>Доля Корпоративного бизнеса и МСБ от общего кредитного портфеля Банка</t>
  </si>
  <si>
    <t>Корпоративный бизнес</t>
  </si>
  <si>
    <t>Общий кредитный портфель</t>
  </si>
  <si>
    <t>АО «Банк ЦентрКредит»</t>
  </si>
  <si>
    <t>Данные о существующих ESG-продуктах и услугах (для релевантных видов деятельности)</t>
  </si>
  <si>
    <t>Корпоративное кредитование:</t>
  </si>
  <si>
    <t>Общая стоимость устойчивого финансирования*</t>
  </si>
  <si>
    <t>Общая стоимость корпоративного кредитования</t>
  </si>
  <si>
    <t>Доля устойчивого финансирования от общей стоимости</t>
  </si>
  <si>
    <t>Потребительское кредитование:</t>
  </si>
  <si>
    <t>Общая стоимость потребительского и ипотечного кредитования</t>
  </si>
  <si>
    <t>Кредитование МСП (малых и средних предприятий):</t>
  </si>
  <si>
    <t>Общая стоимость кредитования МСП</t>
  </si>
  <si>
    <t>Подтвержденные случаи конфликта интересов</t>
  </si>
  <si>
    <t xml:space="preserve">Подтвержденные случаи неправомерного раскрытия инсайдерской информации </t>
  </si>
  <si>
    <t>2024</t>
  </si>
  <si>
    <t>Учет, анализ и снижение собственных выбросов парниковых газов - Scope 1 и Scope 2.
Снижение выбросов  по сравнению с базовым 2023 годом – по Scope 1, 2 
по сравнению с 2024 годом не менее чем на 6%</t>
  </si>
  <si>
    <t>Банк придерживается цели нулевого уровня несчастных случаев и реализует внутренние меры по охране труда и технике безопасности</t>
  </si>
  <si>
    <t>Устойчивые кредиты**</t>
  </si>
  <si>
    <t>Устойчивые кредиты ***</t>
  </si>
  <si>
    <t>**  Приведены данные по потребительскому автокредитованию (Покупка низкоуглеродных автомобилей)</t>
  </si>
  <si>
    <t xml:space="preserve">АО «BCC Invest» </t>
  </si>
  <si>
    <t>ТОО  «BCC Project»</t>
  </si>
  <si>
    <t xml:space="preserve">ТОО «BCC Leasing» </t>
  </si>
  <si>
    <t>АО «СК «Sinoasia B&amp;R»</t>
  </si>
  <si>
    <t xml:space="preserve">ТОО «ВСС-HUB» </t>
  </si>
  <si>
    <t>АО «КСЖ «BCC Life»</t>
  </si>
  <si>
    <t>* с учетом независимых членов Совета директоров</t>
  </si>
  <si>
    <t xml:space="preserve">  Ежегодные цели по выбросам парниковых газов</t>
  </si>
  <si>
    <t>Прочие косвенные выбросы (Охват 3)</t>
  </si>
  <si>
    <t>Шаяхметов Данияр Нурмухаметулы</t>
  </si>
  <si>
    <t>Данные по GRI 2-27 за 2024 год по Группе</t>
  </si>
  <si>
    <t>Должности в сферах науки, технологий, инжиниринга и математики (STEM)*, в том числе</t>
  </si>
  <si>
    <t>Показатели по выбросам Охвата 3 (Upstream) за 2023 год указаны в границах - Головной офис, за 2024 год в границах Банка (Головной офис, филиалы)</t>
  </si>
  <si>
    <t>Удельное значение выбросов парниковых газов по Охвату 1 и Охвату 2, приведенное к единице персонала (фактическая численность)</t>
  </si>
  <si>
    <t>Коэффициент углеродоемкости портфеля</t>
  </si>
  <si>
    <t>тонн CO₂-экв/ млн KZT</t>
  </si>
  <si>
    <t>Для расчета прочих финансируемых косвенных выбросы по Охвату 3 (Downstream) Банк использует стандарт PCAF (Partnership for Carbon Accounting Financials) в рамках Протокола по парниковым газам (GHG Protocol).  Учитывая значимость для БЦК (BCC) сегмента корпоративного кредитования, Банк при расчете сосредоточился на кредитах для Корпоративного бизнеса и МСБ, поскольку они составляет значительную часть общего кредитного портфеля Банка. Несмотря на рост инвестиционного портфеля оценка показателя за 2024 год ниже предыдущего года, что связано с уточнением подхода к оценке выбросов от проектов в области энергетики и металлургии, и в оценке отраслевых коэффициентов. Банк использовал подход к оценке на основе упрощенных национальных коэффициентов выбросов ПГ, которые оценены с использованием данных Топливно-энергетического баланса, классификации МГЭИК по ОКЭД, а также информации Таблицы «Затраты-Выпуск» для оценки выбросов на единицу выручки. Для актуализации коэффициентов выполнена корректировка на инфляцию.</t>
  </si>
  <si>
    <t>Производство*</t>
  </si>
  <si>
    <t>* Перечень производственных отраслей в 2024 г. расширен, включает виды деятельности 10-32 (искл. 24)</t>
  </si>
  <si>
    <t>млн. тонн CO₂-экв.</t>
  </si>
  <si>
    <t xml:space="preserve">Разработка и утверждение климатической стратегии Банка </t>
  </si>
  <si>
    <t>Вице-президент</t>
  </si>
  <si>
    <t>Информация в части созданной и распределенной добавленной стоимости Банка</t>
  </si>
  <si>
    <t>Информация в части созданной и распределенной добавленной стоимости Группы БЦК</t>
  </si>
  <si>
    <t>* Уменьшение в 2024 году связано с переводом части сотрудников в ДО BCC Hub</t>
  </si>
  <si>
    <t>* за исключением независимых членов Совета директоров</t>
  </si>
  <si>
    <t>Группа</t>
  </si>
  <si>
    <t>Общее количество дней отсутствия</t>
  </si>
  <si>
    <t>Процент невыходов на работ</t>
  </si>
  <si>
    <t>Уровень невыходов на работу</t>
  </si>
  <si>
    <t>Охват сотрудников (достигнутый)</t>
  </si>
  <si>
    <t>день</t>
  </si>
  <si>
    <t>1. Общее количество дней отсутствия - это совокупное число дней, когда сотрудники брали отпуск по болезни или отсутствовали в связи с производственной травмой в течение отчетного года.
2. Процент невыходов на работу = (Общее количество дней отсутствия / общее количество рабочих дней) Х 100%.</t>
  </si>
  <si>
    <t>Целевой уровень невыходов на работу 2% - достигнут</t>
  </si>
  <si>
    <t>Количество отработанных часов = 15378960</t>
  </si>
  <si>
    <t>* В 2024 году были внесены изменения в методику расчета текучести из-за того, что выбор ключевых сотрудников производится в середине года. Поэтому данные по текучести были пересчитаны и составили 6,7% за 2023 год.</t>
  </si>
  <si>
    <t>2023*</t>
  </si>
  <si>
    <t>Рост расходов в 2024 году связан с увеличением ФОТ рекрутеров и уменьшением количества нанятых сотрудников</t>
  </si>
  <si>
    <t>Цели на 2025</t>
  </si>
  <si>
    <t>Портфель Растущий бизнес с залогом</t>
  </si>
  <si>
    <t>июнь 2024</t>
  </si>
  <si>
    <t>ноябрь 2024</t>
  </si>
  <si>
    <t>70 (достигнут)</t>
  </si>
  <si>
    <t>80 (достигнут)</t>
  </si>
  <si>
    <t>60 (достигнут)</t>
  </si>
  <si>
    <t>Материальная помощь:</t>
  </si>
  <si>
    <t>Оценка</t>
  </si>
  <si>
    <t>РБ</t>
  </si>
  <si>
    <t>Количество запросов</t>
  </si>
  <si>
    <t>Количество оценок</t>
  </si>
  <si>
    <t>Доля отклика (RR)</t>
  </si>
  <si>
    <t>оценка из 5</t>
  </si>
  <si>
    <t xml:space="preserve">ед. </t>
  </si>
  <si>
    <t>Оценка Voice of Customer (VOC)</t>
  </si>
  <si>
    <t>1. Директор не должен был работать в компании на исполнительной должности в течение последнего года.</t>
  </si>
  <si>
    <t>Резкое увеличение затрат в 2024 году связано с выделением благотворительной помощи пострадавшим от паводков</t>
  </si>
  <si>
    <t>Объем социальных инвестиций (внутренних и внешних с приоритетом на категории образование) в размере 2 млрд тенге</t>
  </si>
  <si>
    <r>
      <t>кВт∙ч/м</t>
    </r>
    <r>
      <rPr>
        <i/>
        <vertAlign val="superscript"/>
        <sz val="11"/>
        <color theme="1"/>
        <rFont val="Calibri"/>
        <family val="2"/>
        <charset val="204"/>
        <scheme val="minor"/>
      </rPr>
      <t>2</t>
    </r>
  </si>
  <si>
    <r>
      <t>Гкал/м</t>
    </r>
    <r>
      <rPr>
        <i/>
        <vertAlign val="superscript"/>
        <sz val="11"/>
        <color theme="1"/>
        <rFont val="Calibri"/>
        <family val="2"/>
        <charset val="204"/>
        <scheme val="minor"/>
      </rPr>
      <t>2</t>
    </r>
  </si>
  <si>
    <t>*  Приведены данные по корпоративным зеленым кредитам в области возобновляемой энергетики (ВЭС), энергоэффективности и переработки бумаги (маркировка на основании ОКЭД и проектной документации, верификация на соответствие национальной таксономии РК)</t>
  </si>
  <si>
    <t>*** Приведены данные по зеленым кредитам сегменту заемщиков МСП в областях энергоэффективности, утилизации отходов, а также кредитах, предоставленных в рамках программы GEFF, реализованной Банком совместно с ЕБРР (маркировка на основании ОКЭД и проектной документации, верификация на соответствие национальной таксономии РК)</t>
  </si>
  <si>
    <t>Текучесть кадров в разрезе по полу, возрасту и регионам присутствия  за 2024 год</t>
  </si>
  <si>
    <t>Текучесть кадров в разрезе по полу, возрасту и регионам присутствия  за 2023 год</t>
  </si>
  <si>
    <t>GEFF - Программа финансирования «зеленой» экономики от Европейского банка реконструкции и развития (ЕБРР)</t>
  </si>
  <si>
    <t>Цель на 2024 год - снижение на 6% по каждому из Охватов</t>
  </si>
  <si>
    <t>2024 (local based)</t>
  </si>
  <si>
    <t>2024 (market based)</t>
  </si>
  <si>
    <t>в том числе, со средней степенью тяжести</t>
  </si>
  <si>
    <t>Общее количество несчастных случаев</t>
  </si>
  <si>
    <t>Должность</t>
  </si>
  <si>
    <t>ТОО «ВСС-HUB»*</t>
  </si>
  <si>
    <t>АО «КСЖ «BCC Life»*</t>
  </si>
  <si>
    <t>Списочная численность персонала</t>
  </si>
  <si>
    <t>Структура персонала в разрезе по полу</t>
  </si>
  <si>
    <t>Добровольная текучесть сотрудников</t>
  </si>
  <si>
    <t>В разбивке по полу:</t>
  </si>
  <si>
    <t>В разбивке по возрасту:</t>
  </si>
  <si>
    <t>В разбивке по режиму рабочего времени:</t>
  </si>
  <si>
    <t>* - организация создана в 2024 году</t>
  </si>
  <si>
    <t>Косвенные выбросы парниковых газов (Охват 2)</t>
  </si>
  <si>
    <t>Scope 3 (Downstream)</t>
  </si>
  <si>
    <t>Цели и прогресс по снижению климатического воздействия: Scope 1, Scope 2, Scope 3</t>
  </si>
  <si>
    <t xml:space="preserve">Целевое значение на 2024 год </t>
  </si>
  <si>
    <t>100 (достигнут)</t>
  </si>
  <si>
    <t>Жалобы или инциденты, подтверждающие факты утечки, хищения или потери персональных данных клиентов Банка</t>
  </si>
  <si>
    <t>Показатели по сегменту малого и среднего бизнеса (МСБ)</t>
  </si>
  <si>
    <t>Охрана труда и безопасность</t>
  </si>
  <si>
    <t>Количество сотрудников, прошедших программы обучения по ОТиБ</t>
  </si>
  <si>
    <t>Среднегодовой объем часов обучения на одного работника (в области ОТиБ)</t>
  </si>
  <si>
    <t>В 2022, 2023 гг.расчет Охвата 2 был произведен с применением территориального (local-based) метода оценки. В 2024 году итоговая оценка выбросов парниковых газов произведена с учетом приобретения сертификатов I-REC с применением рыночного метода (market-based). В связи с отсутствием официальных данных о residual mix по стране, для расчета выбросов по методике market-based были использованы доступные региональные коэффициенты выбросов.</t>
  </si>
  <si>
    <t>Охват корпоративного портфеля</t>
  </si>
  <si>
    <t>Доля топ-10 поставщиков от общей суммы договоров</t>
  </si>
  <si>
    <t>Показатели по выбросам Охвата 1 и 2 указаны в границах - объекты, находящиеся в собственности Банка. Расчет Охвата 2 был произведен с применением регионального метода оценки</t>
  </si>
  <si>
    <t xml:space="preserve">Сводная информация по сотрудникам и текучести персонала по Группе компаний представлена в таблице </t>
  </si>
  <si>
    <t>ДМС (Добровольное медицинское страхование)</t>
  </si>
  <si>
    <t>304,56 (достигнут)</t>
  </si>
  <si>
    <t>7856,52 (достигнут)</t>
  </si>
  <si>
    <t>5,46 (достигнут)</t>
  </si>
  <si>
    <t>КПЭ в области изменения климата на 2024 год</t>
  </si>
  <si>
    <t>КПЭ в области социального воздействия за 2024 год</t>
  </si>
  <si>
    <t>Добровольная текучесть персонала</t>
  </si>
  <si>
    <t>Банк</t>
  </si>
  <si>
    <t>Развитие ИИ для антифрода: разработка ансамблей моделей цифрового следа для онлайн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</si>
</sst>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  <numFmt numFmtId="168" formatCode="#\ ##0"/>
    <numFmt numFmtId="169" formatCode="_(* #,##0.0_);_(* \(#,##0.0\);_(* &quot;-&quot;??_);_(@_)"/>
    <numFmt numFmtId="170" formatCode="#,##0.0"/>
    <numFmt numFmtId="171" formatCode="_-* #,##0_-;\-* #,##0_-;_-* &quot;-&quot;??_-;_-@_-"/>
    <numFmt numFmtId="172" formatCode="#.###"/>
    <numFmt numFmtId="173" formatCode="_-* #,##0.00000_-;\-* #,##0.00000_-;_-* &quot;-&quot;??_-;_-@_-"/>
    <numFmt numFmtId="174" formatCode="_-* #,##0.0_-;\-* #,##0.0_-;_-* &quot;-&quot;??_-;_-@_-"/>
    <numFmt numFmtId="175" formatCode="0.00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Verdana"/>
      <family val="2"/>
    </font>
    <font>
      <i/>
      <sz val="1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2E2E3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9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2E2E3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i/>
      <sz val="11"/>
      <color rgb="FFFFFFFF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BE89"/>
        <bgColor indexed="64"/>
      </patternFill>
    </fill>
    <fill>
      <patternFill patternType="solid">
        <fgColor rgb="FF18AD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0" tint="-0.14999847407452621"/>
      </bottom>
      <diagonal/>
    </border>
    <border>
      <left style="thin">
        <color theme="2"/>
      </left>
      <right/>
      <top/>
      <bottom style="thin">
        <color theme="0" tint="-0.1499984740745262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2"/>
      </right>
      <top/>
      <bottom/>
      <diagonal/>
    </border>
    <border>
      <left style="thin">
        <color rgb="FF18AD56"/>
      </left>
      <right/>
      <top style="thin">
        <color rgb="FF18AD56"/>
      </top>
      <bottom style="thin">
        <color rgb="FF18AD56"/>
      </bottom>
      <diagonal/>
    </border>
    <border>
      <left style="thin">
        <color rgb="FF5BBE89"/>
      </left>
      <right style="thin">
        <color rgb="FF5BBE89"/>
      </right>
      <top/>
      <bottom/>
      <diagonal/>
    </border>
    <border>
      <left style="thin">
        <color rgb="FF5BBE89"/>
      </left>
      <right/>
      <top/>
      <bottom/>
      <diagonal/>
    </border>
    <border>
      <left style="thin">
        <color rgb="FF18AD56"/>
      </left>
      <right style="thin">
        <color rgb="FF18AD56"/>
      </right>
      <top style="thin">
        <color rgb="FF18AD56"/>
      </top>
      <bottom style="thin">
        <color rgb="FF18AD56"/>
      </bottom>
      <diagonal/>
    </border>
    <border>
      <left style="thin">
        <color rgb="FF5BBE89"/>
      </left>
      <right style="thin">
        <color rgb="FF5BBE89"/>
      </right>
      <top/>
      <bottom style="thin">
        <color rgb="FF5BBE8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8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3" fillId="0" borderId="0"/>
  </cellStyleXfs>
  <cellXfs count="676">
    <xf numFmtId="0" fontId="0" fillId="0" borderId="0" xfId="0"/>
    <xf numFmtId="0" fontId="11" fillId="0" borderId="0" xfId="0" applyFont="1"/>
    <xf numFmtId="0" fontId="6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 indent="1"/>
    </xf>
    <xf numFmtId="0" fontId="1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2" fillId="2" borderId="0" xfId="0" applyFont="1" applyFill="1" applyAlignment="1">
      <alignment horizontal="left" vertical="center" wrapText="1" indent="2"/>
    </xf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center" vertical="center" wrapText="1"/>
    </xf>
    <xf numFmtId="3" fontId="8" fillId="4" borderId="0" xfId="2" applyNumberFormat="1" applyFont="1" applyFill="1" applyAlignment="1">
      <alignment horizontal="left" vertical="center" indent="1"/>
    </xf>
    <xf numFmtId="3" fontId="20" fillId="4" borderId="0" xfId="2" applyNumberFormat="1" applyFont="1" applyFill="1" applyAlignment="1">
      <alignment horizontal="left" vertical="center"/>
    </xf>
    <xf numFmtId="3" fontId="8" fillId="4" borderId="0" xfId="2" applyNumberFormat="1" applyFont="1" applyFill="1" applyAlignment="1">
      <alignment horizontal="left" vertical="center"/>
    </xf>
    <xf numFmtId="3" fontId="10" fillId="3" borderId="0" xfId="2" applyNumberFormat="1" applyFont="1" applyFill="1" applyAlignment="1">
      <alignment horizontal="left" vertical="center"/>
    </xf>
    <xf numFmtId="49" fontId="20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horizontal="center" vertical="center"/>
    </xf>
    <xf numFmtId="0" fontId="0" fillId="0" borderId="9" xfId="0" applyBorder="1" applyAlignment="1">
      <alignment horizontal="left" indent="2"/>
    </xf>
    <xf numFmtId="0" fontId="21" fillId="0" borderId="9" xfId="0" applyFont="1" applyBorder="1" applyAlignment="1">
      <alignment horizontal="center"/>
    </xf>
    <xf numFmtId="0" fontId="0" fillId="0" borderId="9" xfId="3" applyNumberFormat="1" applyFont="1" applyBorder="1" applyAlignment="1">
      <alignment horizontal="right"/>
    </xf>
    <xf numFmtId="0" fontId="0" fillId="0" borderId="10" xfId="0" applyBorder="1" applyAlignment="1">
      <alignment horizontal="left" indent="2"/>
    </xf>
    <xf numFmtId="0" fontId="21" fillId="0" borderId="10" xfId="0" applyFont="1" applyBorder="1" applyAlignment="1">
      <alignment horizontal="center"/>
    </xf>
    <xf numFmtId="0" fontId="0" fillId="0" borderId="10" xfId="3" applyNumberFormat="1" applyFont="1" applyBorder="1" applyAlignment="1">
      <alignment horizontal="right"/>
    </xf>
    <xf numFmtId="0" fontId="12" fillId="0" borderId="0" xfId="0" applyFont="1"/>
    <xf numFmtId="0" fontId="0" fillId="0" borderId="0" xfId="0" applyAlignment="1">
      <alignment horizontal="left" indent="2"/>
    </xf>
    <xf numFmtId="0" fontId="21" fillId="0" borderId="0" xfId="0" applyFont="1" applyAlignment="1">
      <alignment horizontal="center"/>
    </xf>
    <xf numFmtId="165" fontId="0" fillId="0" borderId="0" xfId="3" applyNumberFormat="1" applyFont="1" applyBorder="1"/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 indent="2"/>
    </xf>
    <xf numFmtId="0" fontId="21" fillId="0" borderId="9" xfId="0" applyFont="1" applyBorder="1" applyAlignment="1">
      <alignment horizontal="center" vertical="center"/>
    </xf>
    <xf numFmtId="49" fontId="6" fillId="0" borderId="9" xfId="2" applyNumberFormat="1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0" fillId="0" borderId="10" xfId="0" applyBorder="1" applyAlignment="1">
      <alignment horizontal="left" vertical="center" wrapText="1" indent="2"/>
    </xf>
    <xf numFmtId="49" fontId="6" fillId="0" borderId="10" xfId="2" applyNumberFormat="1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2"/>
    </xf>
    <xf numFmtId="0" fontId="0" fillId="0" borderId="10" xfId="0" applyBorder="1" applyAlignment="1">
      <alignment horizontal="right"/>
    </xf>
    <xf numFmtId="1" fontId="0" fillId="0" borderId="10" xfId="3" applyNumberFormat="1" applyFont="1" applyBorder="1" applyAlignment="1">
      <alignment horizontal="right"/>
    </xf>
    <xf numFmtId="0" fontId="0" fillId="0" borderId="0" xfId="0" applyAlignment="1">
      <alignment horizontal="left" vertical="center" wrapText="1" indent="2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0" fillId="0" borderId="11" xfId="0" applyBorder="1" applyAlignment="1">
      <alignment horizontal="left" indent="2"/>
    </xf>
    <xf numFmtId="0" fontId="2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0" fillId="0" borderId="11" xfId="3" applyNumberFormat="1" applyFont="1" applyBorder="1" applyAlignment="1">
      <alignment horizontal="right"/>
    </xf>
    <xf numFmtId="0" fontId="0" fillId="0" borderId="4" xfId="0" applyBorder="1" applyAlignment="1">
      <alignment horizontal="left" indent="2"/>
    </xf>
    <xf numFmtId="0" fontId="2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4" xfId="3" applyNumberFormat="1" applyFont="1" applyBorder="1" applyAlignment="1">
      <alignment horizontal="right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165" fontId="9" fillId="0" borderId="0" xfId="0" applyNumberFormat="1" applyFont="1"/>
    <xf numFmtId="3" fontId="8" fillId="4" borderId="0" xfId="2" applyNumberFormat="1" applyFont="1" applyFill="1" applyAlignment="1">
      <alignment horizontal="left" vertical="center" indent="2"/>
    </xf>
    <xf numFmtId="0" fontId="9" fillId="0" borderId="10" xfId="0" applyFont="1" applyBorder="1" applyAlignment="1">
      <alignment horizontal="left" vertical="center" wrapText="1" indent="2"/>
    </xf>
    <xf numFmtId="0" fontId="0" fillId="0" borderId="10" xfId="0" applyBorder="1" applyAlignment="1">
      <alignment horizontal="right" vertical="center" wrapText="1"/>
    </xf>
    <xf numFmtId="1" fontId="6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1" fontId="6" fillId="0" borderId="10" xfId="1" applyNumberFormat="1" applyFont="1" applyFill="1" applyBorder="1" applyAlignment="1">
      <alignment horizontal="right" vertical="center" wrapText="1"/>
    </xf>
    <xf numFmtId="1" fontId="0" fillId="0" borderId="10" xfId="0" applyNumberFormat="1" applyBorder="1" applyAlignment="1">
      <alignment horizontal="right" vertical="center" wrapText="1"/>
    </xf>
    <xf numFmtId="9" fontId="6" fillId="0" borderId="10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0" fontId="9" fillId="0" borderId="0" xfId="0" applyFont="1" applyAlignment="1">
      <alignment horizontal="left" vertical="center" wrapText="1" indent="2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center"/>
    </xf>
    <xf numFmtId="49" fontId="8" fillId="3" borderId="0" xfId="2" applyNumberFormat="1" applyFont="1" applyFill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49" fontId="23" fillId="3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 indent="2"/>
    </xf>
    <xf numFmtId="3" fontId="8" fillId="4" borderId="0" xfId="2" applyNumberFormat="1" applyFont="1" applyFill="1" applyAlignment="1">
      <alignment horizontal="left" vertical="center" wrapText="1" indent="1"/>
    </xf>
    <xf numFmtId="3" fontId="14" fillId="4" borderId="0" xfId="2" applyNumberFormat="1" applyFont="1" applyFill="1" applyAlignment="1">
      <alignment horizontal="center" vertical="center"/>
    </xf>
    <xf numFmtId="3" fontId="13" fillId="4" borderId="0" xfId="2" applyNumberFormat="1" applyFont="1" applyFill="1" applyAlignment="1">
      <alignment horizontal="center" vertical="center"/>
    </xf>
    <xf numFmtId="3" fontId="20" fillId="3" borderId="0" xfId="2" applyNumberFormat="1" applyFont="1" applyFill="1" applyAlignment="1">
      <alignment horizontal="left" vertical="center" inden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2" borderId="12" xfId="0" applyFont="1" applyFill="1" applyBorder="1" applyAlignment="1">
      <alignment horizontal="left" vertical="center" wrapText="1" indent="2"/>
    </xf>
    <xf numFmtId="0" fontId="12" fillId="2" borderId="12" xfId="0" applyFont="1" applyFill="1" applyBorder="1" applyAlignment="1">
      <alignment horizontal="left" vertical="top" wrapText="1" indent="2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top" wrapText="1" indent="2"/>
    </xf>
    <xf numFmtId="0" fontId="15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 indent="2"/>
    </xf>
    <xf numFmtId="3" fontId="15" fillId="2" borderId="1" xfId="0" applyNumberFormat="1" applyFont="1" applyFill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right"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 indent="2"/>
    </xf>
    <xf numFmtId="0" fontId="12" fillId="2" borderId="2" xfId="0" applyFont="1" applyFill="1" applyBorder="1" applyAlignment="1">
      <alignment horizontal="left" vertical="top" wrapText="1" indent="2"/>
    </xf>
    <xf numFmtId="3" fontId="12" fillId="0" borderId="2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166" fontId="12" fillId="2" borderId="2" xfId="0" applyNumberFormat="1" applyFont="1" applyFill="1" applyBorder="1" applyAlignment="1">
      <alignment horizontal="right" vertical="center" wrapText="1"/>
    </xf>
    <xf numFmtId="165" fontId="12" fillId="2" borderId="0" xfId="3" applyNumberFormat="1" applyFont="1" applyFill="1" applyAlignment="1">
      <alignment horizontal="center"/>
    </xf>
    <xf numFmtId="0" fontId="12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top" wrapText="1"/>
    </xf>
    <xf numFmtId="3" fontId="12" fillId="2" borderId="2" xfId="0" applyNumberFormat="1" applyFont="1" applyFill="1" applyBorder="1" applyAlignment="1">
      <alignment horizontal="right" vertical="center"/>
    </xf>
    <xf numFmtId="3" fontId="12" fillId="2" borderId="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/>
    </xf>
    <xf numFmtId="3" fontId="8" fillId="4" borderId="0" xfId="2" applyNumberFormat="1" applyFont="1" applyFill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24" fillId="0" borderId="11" xfId="0" applyNumberFormat="1" applyFont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/>
    </xf>
    <xf numFmtId="0" fontId="13" fillId="4" borderId="0" xfId="2" applyFont="1" applyFill="1" applyAlignment="1">
      <alignment horizontal="right" vertical="center"/>
    </xf>
    <xf numFmtId="0" fontId="8" fillId="3" borderId="0" xfId="2" applyFont="1" applyFill="1" applyAlignment="1">
      <alignment horizontal="right" vertical="center"/>
    </xf>
    <xf numFmtId="0" fontId="12" fillId="0" borderId="0" xfId="0" applyFont="1" applyAlignment="1">
      <alignment horizontal="left" vertical="center" wrapText="1" indent="2"/>
    </xf>
    <xf numFmtId="3" fontId="15" fillId="0" borderId="0" xfId="0" applyNumberFormat="1" applyFont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 indent="2"/>
    </xf>
    <xf numFmtId="3" fontId="15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22" fillId="2" borderId="0" xfId="0" applyFont="1" applyFill="1" applyAlignment="1">
      <alignment horizontal="left" indent="1"/>
    </xf>
    <xf numFmtId="0" fontId="2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9" fillId="2" borderId="0" xfId="0" applyFont="1" applyFill="1" applyAlignment="1">
      <alignment horizontal="left" vertical="center" wrapText="1" indent="1"/>
    </xf>
    <xf numFmtId="0" fontId="30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wrapText="1" indent="1"/>
    </xf>
    <xf numFmtId="0" fontId="2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3" fontId="32" fillId="4" borderId="0" xfId="2" applyNumberFormat="1" applyFont="1" applyFill="1" applyAlignment="1">
      <alignment horizontal="left" vertical="center" wrapText="1" indent="1"/>
    </xf>
    <xf numFmtId="3" fontId="30" fillId="4" borderId="0" xfId="2" applyNumberFormat="1" applyFont="1" applyFill="1" applyAlignment="1">
      <alignment horizontal="center" vertical="center"/>
    </xf>
    <xf numFmtId="3" fontId="29" fillId="4" borderId="0" xfId="2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3" fontId="33" fillId="3" borderId="0" xfId="2" applyNumberFormat="1" applyFont="1" applyFill="1" applyAlignment="1">
      <alignment horizontal="left" vertical="center" indent="1"/>
    </xf>
    <xf numFmtId="49" fontId="33" fillId="3" borderId="0" xfId="2" applyNumberFormat="1" applyFont="1" applyFill="1" applyAlignment="1">
      <alignment horizontal="center" vertical="center"/>
    </xf>
    <xf numFmtId="49" fontId="32" fillId="3" borderId="0" xfId="2" applyNumberFormat="1" applyFont="1" applyFill="1" applyAlignment="1">
      <alignment horizontal="center" vertical="center"/>
    </xf>
    <xf numFmtId="0" fontId="22" fillId="2" borderId="13" xfId="0" applyFont="1" applyFill="1" applyBorder="1" applyAlignment="1">
      <alignment horizontal="left" vertical="center" wrapText="1" indent="2"/>
    </xf>
    <xf numFmtId="3" fontId="28" fillId="2" borderId="13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left" vertical="center" wrapText="1" indent="2"/>
    </xf>
    <xf numFmtId="0" fontId="22" fillId="2" borderId="0" xfId="0" applyFont="1" applyFill="1" applyAlignment="1">
      <alignment horizontal="left" vertical="center" wrapText="1" indent="2"/>
    </xf>
    <xf numFmtId="3" fontId="28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center" indent="1"/>
    </xf>
    <xf numFmtId="0" fontId="28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 indent="2"/>
    </xf>
    <xf numFmtId="3" fontId="28" fillId="2" borderId="2" xfId="0" applyNumberFormat="1" applyFont="1" applyFill="1" applyBorder="1" applyAlignment="1">
      <alignment horizontal="center" vertical="center" wrapText="1"/>
    </xf>
    <xf numFmtId="168" fontId="13" fillId="2" borderId="2" xfId="3" applyNumberFormat="1" applyFont="1" applyFill="1" applyBorder="1" applyAlignment="1">
      <alignment horizontal="right" vertical="center" wrapText="1"/>
    </xf>
    <xf numFmtId="168" fontId="13" fillId="2" borderId="2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 indent="2"/>
    </xf>
    <xf numFmtId="168" fontId="22" fillId="2" borderId="2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left" vertical="center" wrapText="1" indent="2"/>
    </xf>
    <xf numFmtId="0" fontId="35" fillId="0" borderId="2" xfId="0" applyFont="1" applyBorder="1" applyAlignment="1">
      <alignment horizontal="left" vertical="center" indent="2"/>
    </xf>
    <xf numFmtId="168" fontId="13" fillId="2" borderId="2" xfId="0" applyNumberFormat="1" applyFont="1" applyFill="1" applyBorder="1" applyAlignment="1">
      <alignment horizontal="right" vertical="center"/>
    </xf>
    <xf numFmtId="168" fontId="22" fillId="2" borderId="2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top" wrapText="1" indent="2"/>
    </xf>
    <xf numFmtId="3" fontId="28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left" vertical="top" wrapText="1" indent="2"/>
    </xf>
    <xf numFmtId="0" fontId="22" fillId="2" borderId="2" xfId="0" applyFont="1" applyFill="1" applyBorder="1" applyAlignment="1">
      <alignment horizontal="right" vertical="center"/>
    </xf>
    <xf numFmtId="168" fontId="22" fillId="2" borderId="1" xfId="0" applyNumberFormat="1" applyFont="1" applyFill="1" applyBorder="1" applyAlignment="1">
      <alignment horizontal="right" vertical="center"/>
    </xf>
    <xf numFmtId="168" fontId="22" fillId="2" borderId="2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top" wrapText="1" indent="2"/>
    </xf>
    <xf numFmtId="4" fontId="22" fillId="2" borderId="0" xfId="0" applyNumberFormat="1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0" fontId="28" fillId="6" borderId="2" xfId="0" applyFont="1" applyFill="1" applyBorder="1" applyAlignment="1">
      <alignment vertical="center" wrapText="1"/>
    </xf>
    <xf numFmtId="168" fontId="22" fillId="2" borderId="0" xfId="0" applyNumberFormat="1" applyFont="1" applyFill="1" applyAlignment="1">
      <alignment horizontal="center"/>
    </xf>
    <xf numFmtId="0" fontId="28" fillId="6" borderId="2" xfId="0" applyFont="1" applyFill="1" applyBorder="1" applyAlignment="1">
      <alignment vertical="top" wrapText="1"/>
    </xf>
    <xf numFmtId="3" fontId="22" fillId="2" borderId="2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2"/>
    </xf>
    <xf numFmtId="168" fontId="22" fillId="2" borderId="1" xfId="0" applyNumberFormat="1" applyFont="1" applyFill="1" applyBorder="1" applyAlignment="1">
      <alignment horizontal="right" vertical="center" wrapText="1"/>
    </xf>
    <xf numFmtId="165" fontId="22" fillId="2" borderId="2" xfId="3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left" vertical="top" wrapText="1" indent="2"/>
    </xf>
    <xf numFmtId="3" fontId="28" fillId="2" borderId="3" xfId="0" applyNumberFormat="1" applyFont="1" applyFill="1" applyBorder="1" applyAlignment="1">
      <alignment horizontal="center" vertical="center" wrapText="1"/>
    </xf>
    <xf numFmtId="0" fontId="22" fillId="2" borderId="2" xfId="3" applyNumberFormat="1" applyFont="1" applyFill="1" applyBorder="1" applyAlignment="1">
      <alignment horizontal="right" vertical="center" wrapText="1"/>
    </xf>
    <xf numFmtId="3" fontId="22" fillId="0" borderId="2" xfId="3" applyNumberFormat="1" applyFont="1" applyFill="1" applyBorder="1" applyAlignment="1">
      <alignment horizontal="right" vertical="center" wrapText="1"/>
    </xf>
    <xf numFmtId="0" fontId="37" fillId="2" borderId="0" xfId="0" applyFont="1" applyFill="1" applyAlignment="1">
      <alignment horizontal="left" vertical="top" wrapText="1" indent="2"/>
    </xf>
    <xf numFmtId="9" fontId="22" fillId="2" borderId="0" xfId="1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/>
    </xf>
    <xf numFmtId="0" fontId="22" fillId="4" borderId="0" xfId="0" applyFont="1" applyFill="1"/>
    <xf numFmtId="0" fontId="32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3" fillId="2" borderId="12" xfId="0" applyFont="1" applyFill="1" applyBorder="1" applyAlignment="1">
      <alignment horizontal="left" vertical="center" wrapText="1" indent="2"/>
    </xf>
    <xf numFmtId="3" fontId="13" fillId="2" borderId="2" xfId="0" applyNumberFormat="1" applyFont="1" applyFill="1" applyBorder="1" applyAlignment="1">
      <alignment horizontal="right" vertical="center" wrapText="1"/>
    </xf>
    <xf numFmtId="0" fontId="22" fillId="2" borderId="12" xfId="0" applyFont="1" applyFill="1" applyBorder="1" applyAlignment="1">
      <alignment horizontal="left" vertical="top" wrapText="1" indent="2"/>
    </xf>
    <xf numFmtId="168" fontId="13" fillId="0" borderId="2" xfId="0" applyNumberFormat="1" applyFont="1" applyBorder="1" applyAlignment="1">
      <alignment horizontal="right"/>
    </xf>
    <xf numFmtId="168" fontId="22" fillId="0" borderId="2" xfId="0" applyNumberFormat="1" applyFont="1" applyBorder="1" applyAlignment="1">
      <alignment horizontal="right" vertical="center" wrapText="1"/>
    </xf>
    <xf numFmtId="3" fontId="22" fillId="2" borderId="0" xfId="0" applyNumberFormat="1" applyFont="1" applyFill="1"/>
    <xf numFmtId="3" fontId="32" fillId="4" borderId="0" xfId="2" applyNumberFormat="1" applyFont="1" applyFill="1" applyAlignment="1">
      <alignment horizontal="left" vertical="center" indent="1"/>
    </xf>
    <xf numFmtId="0" fontId="13" fillId="5" borderId="12" xfId="0" applyFont="1" applyFill="1" applyBorder="1" applyAlignment="1">
      <alignment horizontal="left" vertical="center" wrapText="1" indent="2"/>
    </xf>
    <xf numFmtId="3" fontId="28" fillId="5" borderId="2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13" fillId="5" borderId="2" xfId="1" applyNumberFormat="1" applyFont="1" applyFill="1" applyBorder="1" applyAlignment="1">
      <alignment horizontal="right" vertical="center" wrapText="1"/>
    </xf>
    <xf numFmtId="0" fontId="29" fillId="0" borderId="16" xfId="0" applyFont="1" applyBorder="1" applyAlignment="1">
      <alignment horizontal="left" vertical="center" wrapText="1" indent="2"/>
    </xf>
    <xf numFmtId="3" fontId="28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/>
    </xf>
    <xf numFmtId="0" fontId="22" fillId="0" borderId="12" xfId="0" applyFont="1" applyBorder="1" applyAlignment="1">
      <alignment horizontal="left" vertical="center" wrapText="1" indent="2"/>
    </xf>
    <xf numFmtId="0" fontId="22" fillId="0" borderId="2" xfId="0" applyFont="1" applyBorder="1" applyAlignment="1">
      <alignment vertical="center"/>
    </xf>
    <xf numFmtId="0" fontId="22" fillId="0" borderId="12" xfId="0" applyFont="1" applyBorder="1" applyAlignment="1">
      <alignment horizontal="right" vertical="center" wrapText="1"/>
    </xf>
    <xf numFmtId="0" fontId="29" fillId="0" borderId="3" xfId="0" applyFont="1" applyBorder="1" applyAlignment="1">
      <alignment horizontal="left" vertical="center" wrapText="1" indent="2"/>
    </xf>
    <xf numFmtId="3" fontId="28" fillId="0" borderId="3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right" vertical="center" wrapText="1"/>
    </xf>
    <xf numFmtId="0" fontId="22" fillId="0" borderId="17" xfId="0" applyFont="1" applyBorder="1" applyAlignment="1">
      <alignment horizontal="right" vertical="center" wrapText="1"/>
    </xf>
    <xf numFmtId="0" fontId="35" fillId="0" borderId="18" xfId="0" applyFont="1" applyBorder="1" applyAlignment="1">
      <alignment horizontal="left" vertical="center" indent="2"/>
    </xf>
    <xf numFmtId="0" fontId="22" fillId="2" borderId="1" xfId="0" applyFont="1" applyFill="1" applyBorder="1" applyAlignment="1">
      <alignment horizontal="right" vertical="center" wrapText="1"/>
    </xf>
    <xf numFmtId="10" fontId="22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29" fillId="5" borderId="2" xfId="0" applyFont="1" applyFill="1" applyBorder="1" applyAlignment="1">
      <alignment vertical="center" wrapText="1"/>
    </xf>
    <xf numFmtId="0" fontId="35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left" indent="2"/>
    </xf>
    <xf numFmtId="0" fontId="28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right"/>
    </xf>
    <xf numFmtId="3" fontId="32" fillId="4" borderId="0" xfId="2" applyNumberFormat="1" applyFont="1" applyFill="1" applyAlignment="1">
      <alignment vertical="center"/>
    </xf>
    <xf numFmtId="0" fontId="22" fillId="0" borderId="2" xfId="0" applyFont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13" fillId="6" borderId="12" xfId="0" applyFont="1" applyFill="1" applyBorder="1"/>
    <xf numFmtId="0" fontId="22" fillId="0" borderId="2" xfId="0" applyFont="1" applyBorder="1" applyAlignment="1">
      <alignment horizontal="left" indent="2"/>
    </xf>
    <xf numFmtId="3" fontId="33" fillId="3" borderId="21" xfId="2" applyNumberFormat="1" applyFont="1" applyFill="1" applyBorder="1" applyAlignment="1">
      <alignment horizontal="left" vertical="center" indent="1"/>
    </xf>
    <xf numFmtId="49" fontId="33" fillId="3" borderId="21" xfId="2" applyNumberFormat="1" applyFont="1" applyFill="1" applyBorder="1" applyAlignment="1">
      <alignment horizontal="center" vertical="center"/>
    </xf>
    <xf numFmtId="49" fontId="32" fillId="3" borderId="21" xfId="2" applyNumberFormat="1" applyFont="1" applyFill="1" applyBorder="1" applyAlignment="1">
      <alignment horizontal="center" vertical="center"/>
    </xf>
    <xf numFmtId="49" fontId="32" fillId="3" borderId="22" xfId="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2"/>
    </xf>
    <xf numFmtId="3" fontId="32" fillId="4" borderId="23" xfId="2" applyNumberFormat="1" applyFont="1" applyFill="1" applyBorder="1" applyAlignment="1">
      <alignment horizontal="left" vertical="center" wrapText="1" indent="1"/>
    </xf>
    <xf numFmtId="3" fontId="30" fillId="4" borderId="23" xfId="2" applyNumberFormat="1" applyFont="1" applyFill="1" applyBorder="1" applyAlignment="1">
      <alignment horizontal="center" vertical="center"/>
    </xf>
    <xf numFmtId="3" fontId="29" fillId="4" borderId="23" xfId="2" applyNumberFormat="1" applyFont="1" applyFill="1" applyBorder="1" applyAlignment="1">
      <alignment horizontal="center" vertical="center"/>
    </xf>
    <xf numFmtId="3" fontId="29" fillId="4" borderId="20" xfId="2" applyNumberFormat="1" applyFont="1" applyFill="1" applyBorder="1" applyAlignment="1">
      <alignment horizontal="center" vertical="center"/>
    </xf>
    <xf numFmtId="3" fontId="33" fillId="3" borderId="24" xfId="2" applyNumberFormat="1" applyFont="1" applyFill="1" applyBorder="1" applyAlignment="1">
      <alignment horizontal="left" vertical="center" indent="1"/>
    </xf>
    <xf numFmtId="49" fontId="33" fillId="3" borderId="24" xfId="2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2"/>
    </xf>
    <xf numFmtId="3" fontId="28" fillId="2" borderId="5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3" fontId="28" fillId="2" borderId="12" xfId="0" applyNumberFormat="1" applyFont="1" applyFill="1" applyBorder="1" applyAlignment="1">
      <alignment horizontal="center" vertical="center" wrapText="1"/>
    </xf>
    <xf numFmtId="3" fontId="20" fillId="3" borderId="0" xfId="2" applyNumberFormat="1" applyFont="1" applyFill="1" applyAlignment="1">
      <alignment horizontal="left" vertical="center"/>
    </xf>
    <xf numFmtId="0" fontId="27" fillId="0" borderId="2" xfId="0" applyFont="1" applyBorder="1" applyAlignment="1">
      <alignment horizontal="left" vertical="center" wrapText="1" indent="2"/>
    </xf>
    <xf numFmtId="0" fontId="3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4" fillId="0" borderId="2" xfId="0" applyFont="1" applyBorder="1" applyAlignment="1">
      <alignment horizontal="left" vertical="center" wrapText="1" indent="2"/>
    </xf>
    <xf numFmtId="0" fontId="2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2"/>
    </xf>
    <xf numFmtId="3" fontId="0" fillId="0" borderId="2" xfId="0" applyNumberFormat="1" applyBorder="1" applyAlignment="1">
      <alignment horizontal="right" vertical="center"/>
    </xf>
    <xf numFmtId="0" fontId="35" fillId="0" borderId="2" xfId="0" applyFont="1" applyBorder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3" fontId="8" fillId="4" borderId="0" xfId="2" applyNumberFormat="1" applyFont="1" applyFill="1" applyAlignment="1">
      <alignment vertical="center" wrapText="1"/>
    </xf>
    <xf numFmtId="0" fontId="0" fillId="0" borderId="2" xfId="3" applyNumberFormat="1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168" fontId="0" fillId="0" borderId="2" xfId="3" applyNumberFormat="1" applyFont="1" applyBorder="1" applyAlignment="1">
      <alignment horizontal="right" vertical="center"/>
    </xf>
    <xf numFmtId="168" fontId="24" fillId="0" borderId="2" xfId="0" applyNumberFormat="1" applyFont="1" applyBorder="1" applyAlignment="1">
      <alignment horizontal="right" vertical="center" wrapText="1"/>
    </xf>
    <xf numFmtId="167" fontId="0" fillId="0" borderId="2" xfId="3" applyNumberFormat="1" applyFont="1" applyBorder="1" applyAlignment="1">
      <alignment horizontal="right" vertical="center"/>
    </xf>
    <xf numFmtId="167" fontId="24" fillId="0" borderId="2" xfId="0" applyNumberFormat="1" applyFont="1" applyBorder="1" applyAlignment="1">
      <alignment horizontal="right" vertical="center" wrapText="1"/>
    </xf>
    <xf numFmtId="3" fontId="8" fillId="3" borderId="0" xfId="2" applyNumberFormat="1" applyFont="1" applyFill="1" applyAlignment="1">
      <alignment horizontal="left" vertical="center" indent="1"/>
    </xf>
    <xf numFmtId="0" fontId="9" fillId="0" borderId="2" xfId="3" applyNumberFormat="1" applyFont="1" applyBorder="1" applyAlignment="1">
      <alignment horizontal="right" vertical="center"/>
    </xf>
    <xf numFmtId="0" fontId="0" fillId="0" borderId="25" xfId="0" applyBorder="1" applyAlignment="1">
      <alignment horizontal="left" vertical="center" indent="2"/>
    </xf>
    <xf numFmtId="0" fontId="38" fillId="0" borderId="25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27" fillId="0" borderId="16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indent="2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 wrapText="1" inden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2" xfId="2" applyNumberFormat="1" applyFont="1" applyBorder="1" applyAlignment="1">
      <alignment horizontal="left" vertical="center" indent="2"/>
    </xf>
    <xf numFmtId="1" fontId="9" fillId="0" borderId="2" xfId="0" applyNumberFormat="1" applyFont="1" applyBorder="1" applyAlignment="1">
      <alignment horizontal="right" vertical="center"/>
    </xf>
    <xf numFmtId="0" fontId="39" fillId="0" borderId="0" xfId="0" applyFont="1" applyAlignment="1">
      <alignment horizontal="right"/>
    </xf>
    <xf numFmtId="1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" fontId="40" fillId="0" borderId="2" xfId="0" applyNumberFormat="1" applyFont="1" applyBorder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/>
    </xf>
    <xf numFmtId="1" fontId="22" fillId="2" borderId="0" xfId="0" applyNumberFormat="1" applyFont="1" applyFill="1" applyAlignment="1">
      <alignment horizontal="center"/>
    </xf>
    <xf numFmtId="0" fontId="27" fillId="0" borderId="1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indent="2"/>
    </xf>
    <xf numFmtId="0" fontId="13" fillId="0" borderId="16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13" fillId="2" borderId="2" xfId="0" applyFont="1" applyFill="1" applyBorder="1" applyAlignment="1">
      <alignment horizontal="left" wrapText="1" indent="2"/>
    </xf>
    <xf numFmtId="0" fontId="13" fillId="0" borderId="2" xfId="0" applyFont="1" applyBorder="1" applyAlignment="1">
      <alignment horizontal="right" vertical="center"/>
    </xf>
    <xf numFmtId="3" fontId="2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168" fontId="9" fillId="0" borderId="2" xfId="0" applyNumberFormat="1" applyFon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22" fillId="0" borderId="0" xfId="0" applyNumberFormat="1" applyFont="1" applyAlignment="1">
      <alignment horizontal="center"/>
    </xf>
    <xf numFmtId="0" fontId="38" fillId="0" borderId="1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vertical="center"/>
    </xf>
    <xf numFmtId="168" fontId="0" fillId="0" borderId="16" xfId="0" applyNumberFormat="1" applyBorder="1" applyAlignment="1">
      <alignment horizontal="right" vertical="center"/>
    </xf>
    <xf numFmtId="168" fontId="0" fillId="0" borderId="3" xfId="0" applyNumberForma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22" fillId="0" borderId="0" xfId="0" applyFont="1" applyAlignment="1">
      <alignment horizontal="left" indent="3"/>
    </xf>
    <xf numFmtId="0" fontId="0" fillId="0" borderId="2" xfId="0" applyBorder="1" applyAlignment="1">
      <alignment horizontal="left" indent="2"/>
    </xf>
    <xf numFmtId="0" fontId="0" fillId="0" borderId="15" xfId="0" applyBorder="1" applyAlignment="1">
      <alignment horizontal="right" vertical="center"/>
    </xf>
    <xf numFmtId="0" fontId="0" fillId="0" borderId="1" xfId="0" applyBorder="1" applyAlignment="1">
      <alignment horizontal="left" indent="2"/>
    </xf>
    <xf numFmtId="3" fontId="15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right" indent="2"/>
    </xf>
    <xf numFmtId="168" fontId="0" fillId="0" borderId="0" xfId="0" applyNumberFormat="1" applyAlignment="1">
      <alignment horizontal="right" indent="2"/>
    </xf>
    <xf numFmtId="0" fontId="22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center" indent="2"/>
    </xf>
    <xf numFmtId="3" fontId="15" fillId="0" borderId="4" xfId="0" applyNumberFormat="1" applyFont="1" applyBorder="1" applyAlignment="1">
      <alignment horizontal="center" vertical="center" wrapText="1"/>
    </xf>
    <xf numFmtId="168" fontId="0" fillId="0" borderId="3" xfId="3" applyNumberFormat="1" applyFont="1" applyBorder="1" applyAlignment="1">
      <alignment vertical="center"/>
    </xf>
    <xf numFmtId="168" fontId="0" fillId="0" borderId="4" xfId="3" applyNumberFormat="1" applyFont="1" applyBorder="1" applyAlignment="1">
      <alignment vertical="center"/>
    </xf>
    <xf numFmtId="0" fontId="0" fillId="0" borderId="0" xfId="0" applyAlignment="1">
      <alignment horizontal="left" vertical="center" indent="2"/>
    </xf>
    <xf numFmtId="168" fontId="0" fillId="0" borderId="0" xfId="3" applyNumberFormat="1" applyFont="1" applyBorder="1" applyAlignment="1">
      <alignment vertical="center"/>
    </xf>
    <xf numFmtId="164" fontId="22" fillId="2" borderId="0" xfId="0" applyNumberFormat="1" applyFont="1" applyFill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 wrapText="1" indent="2"/>
    </xf>
    <xf numFmtId="0" fontId="15" fillId="2" borderId="0" xfId="0" applyFont="1" applyFill="1"/>
    <xf numFmtId="0" fontId="0" fillId="0" borderId="0" xfId="0" applyAlignment="1">
      <alignment vertical="center"/>
    </xf>
    <xf numFmtId="3" fontId="21" fillId="3" borderId="0" xfId="2" applyNumberFormat="1" applyFont="1" applyFill="1" applyAlignment="1">
      <alignment horizontal="left" vertical="center"/>
    </xf>
    <xf numFmtId="0" fontId="0" fillId="0" borderId="2" xfId="0" applyBorder="1" applyAlignment="1">
      <alignment horizontal="left" vertical="top" wrapText="1" indent="2"/>
    </xf>
    <xf numFmtId="3" fontId="15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right" vertical="center" wrapText="1"/>
    </xf>
    <xf numFmtId="0" fontId="0" fillId="2" borderId="2" xfId="0" applyFill="1" applyBorder="1" applyAlignment="1">
      <alignment horizontal="left" vertical="top" wrapText="1" indent="2"/>
    </xf>
    <xf numFmtId="0" fontId="0" fillId="2" borderId="2" xfId="0" applyFill="1" applyBorder="1" applyAlignment="1">
      <alignment horizontal="right" vertical="top" wrapText="1" indent="2"/>
    </xf>
    <xf numFmtId="0" fontId="12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top" wrapText="1" indent="2"/>
    </xf>
    <xf numFmtId="0" fontId="40" fillId="0" borderId="0" xfId="0" applyFont="1" applyAlignment="1">
      <alignment horizontal="center" vertical="center" wrapText="1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vertical="center"/>
    </xf>
    <xf numFmtId="0" fontId="4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2" borderId="4" xfId="0" applyFill="1" applyBorder="1" applyAlignment="1">
      <alignment horizontal="left" vertical="top" wrapText="1" indent="2"/>
    </xf>
    <xf numFmtId="3" fontId="15" fillId="2" borderId="4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 indent="2"/>
    </xf>
    <xf numFmtId="3" fontId="15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27" fillId="0" borderId="11" xfId="0" applyFont="1" applyBorder="1" applyAlignment="1">
      <alignment horizontal="left" vertical="center" wrapText="1" indent="2"/>
    </xf>
    <xf numFmtId="0" fontId="24" fillId="0" borderId="4" xfId="0" applyFont="1" applyBorder="1" applyAlignment="1">
      <alignment horizontal="left" vertical="center" wrapText="1" indent="2"/>
    </xf>
    <xf numFmtId="0" fontId="13" fillId="0" borderId="11" xfId="0" applyFont="1" applyBorder="1" applyAlignment="1">
      <alignment horizontal="left" vertical="center" wrapText="1" indent="2"/>
    </xf>
    <xf numFmtId="0" fontId="42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vertical="center" wrapText="1"/>
    </xf>
    <xf numFmtId="3" fontId="27" fillId="0" borderId="11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 indent="2"/>
    </xf>
    <xf numFmtId="0" fontId="42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wrapText="1" indent="2"/>
    </xf>
    <xf numFmtId="0" fontId="27" fillId="0" borderId="4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 wrapText="1" indent="5"/>
    </xf>
    <xf numFmtId="0" fontId="17" fillId="0" borderId="4" xfId="0" applyFont="1" applyBorder="1" applyAlignment="1">
      <alignment horizontal="right" vertical="center" wrapText="1" indent="10"/>
    </xf>
    <xf numFmtId="0" fontId="13" fillId="0" borderId="0" xfId="0" applyFont="1" applyAlignment="1">
      <alignment horizontal="left" vertical="center" wrapText="1" indent="2"/>
    </xf>
    <xf numFmtId="0" fontId="42" fillId="0" borderId="0" xfId="0" applyFont="1" applyAlignment="1">
      <alignment horizontal="center" wrapText="1"/>
    </xf>
    <xf numFmtId="165" fontId="6" fillId="0" borderId="0" xfId="3" applyNumberFormat="1" applyFont="1" applyBorder="1"/>
    <xf numFmtId="0" fontId="10" fillId="3" borderId="0" xfId="0" applyFont="1" applyFill="1"/>
    <xf numFmtId="0" fontId="6" fillId="0" borderId="11" xfId="0" applyFont="1" applyBorder="1" applyAlignment="1">
      <alignment horizontal="left" indent="2"/>
    </xf>
    <xf numFmtId="0" fontId="6" fillId="0" borderId="0" xfId="0" applyFont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0" fontId="0" fillId="0" borderId="11" xfId="0" applyBorder="1" applyAlignment="1">
      <alignment horizontal="right" vertical="center"/>
    </xf>
    <xf numFmtId="0" fontId="26" fillId="0" borderId="0" xfId="0" applyFont="1" applyAlignment="1">
      <alignment wrapText="1"/>
    </xf>
    <xf numFmtId="0" fontId="6" fillId="0" borderId="4" xfId="0" applyFont="1" applyBorder="1" applyAlignment="1">
      <alignment horizontal="right"/>
    </xf>
    <xf numFmtId="3" fontId="38" fillId="3" borderId="0" xfId="2" applyNumberFormat="1" applyFont="1" applyFill="1" applyAlignment="1">
      <alignment horizontal="left" vertical="center"/>
    </xf>
    <xf numFmtId="49" fontId="33" fillId="3" borderId="27" xfId="2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left" vertical="center" wrapText="1" indent="2"/>
    </xf>
    <xf numFmtId="0" fontId="38" fillId="0" borderId="11" xfId="0" applyFont="1" applyBorder="1" applyAlignment="1">
      <alignment horizontal="center"/>
    </xf>
    <xf numFmtId="0" fontId="0" fillId="0" borderId="11" xfId="0" applyBorder="1" applyAlignment="1">
      <alignment horizontal="right"/>
    </xf>
    <xf numFmtId="165" fontId="0" fillId="0" borderId="11" xfId="3" applyNumberFormat="1" applyFon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0" borderId="11" xfId="3" applyNumberFormat="1" applyFont="1" applyFill="1" applyBorder="1" applyAlignment="1">
      <alignment horizontal="right"/>
    </xf>
    <xf numFmtId="0" fontId="43" fillId="0" borderId="4" xfId="0" applyFont="1" applyBorder="1" applyAlignment="1">
      <alignment horizontal="left" vertical="center" wrapText="1" indent="2"/>
    </xf>
    <xf numFmtId="0" fontId="38" fillId="0" borderId="4" xfId="0" applyFont="1" applyBorder="1" applyAlignment="1">
      <alignment horizontal="center"/>
    </xf>
    <xf numFmtId="168" fontId="0" fillId="0" borderId="28" xfId="0" applyNumberFormat="1" applyBorder="1" applyAlignment="1">
      <alignment horizontal="right"/>
    </xf>
    <xf numFmtId="168" fontId="0" fillId="0" borderId="28" xfId="3" applyNumberFormat="1" applyFont="1" applyFill="1" applyBorder="1" applyAlignment="1">
      <alignment horizontal="right"/>
    </xf>
    <xf numFmtId="168" fontId="0" fillId="0" borderId="4" xfId="3" applyNumberFormat="1" applyFont="1" applyFill="1" applyBorder="1" applyAlignment="1">
      <alignment horizontal="right"/>
    </xf>
    <xf numFmtId="165" fontId="0" fillId="0" borderId="4" xfId="3" applyNumberFormat="1" applyFont="1" applyBorder="1" applyAlignment="1">
      <alignment horizontal="right"/>
    </xf>
    <xf numFmtId="0" fontId="27" fillId="0" borderId="4" xfId="0" applyFont="1" applyBorder="1" applyAlignment="1">
      <alignment horizontal="left" vertical="center" wrapText="1" indent="2"/>
    </xf>
    <xf numFmtId="0" fontId="41" fillId="0" borderId="11" xfId="0" applyFont="1" applyBorder="1" applyAlignment="1">
      <alignment horizontal="center"/>
    </xf>
    <xf numFmtId="168" fontId="9" fillId="0" borderId="4" xfId="3" applyNumberFormat="1" applyFont="1" applyFill="1" applyBorder="1" applyAlignment="1">
      <alignment horizontal="right"/>
    </xf>
    <xf numFmtId="0" fontId="46" fillId="0" borderId="0" xfId="0" applyFont="1" applyAlignment="1">
      <alignment horizontal="left" vertical="center" indent="2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38" fillId="0" borderId="29" xfId="0" applyFont="1" applyBorder="1" applyAlignment="1">
      <alignment horizontal="center"/>
    </xf>
    <xf numFmtId="0" fontId="38" fillId="0" borderId="0" xfId="0" applyFont="1" applyAlignment="1">
      <alignment vertical="center"/>
    </xf>
    <xf numFmtId="3" fontId="33" fillId="3" borderId="0" xfId="2" applyNumberFormat="1" applyFont="1" applyFill="1" applyAlignment="1">
      <alignment horizontal="left" vertical="center"/>
    </xf>
    <xf numFmtId="0" fontId="43" fillId="0" borderId="29" xfId="0" applyFont="1" applyBorder="1" applyAlignment="1">
      <alignment horizontal="left" vertical="center" wrapText="1" indent="2"/>
    </xf>
    <xf numFmtId="0" fontId="0" fillId="0" borderId="29" xfId="0" applyBorder="1" applyAlignment="1">
      <alignment horizontal="right"/>
    </xf>
    <xf numFmtId="49" fontId="38" fillId="0" borderId="11" xfId="2" applyNumberFormat="1" applyFont="1" applyBorder="1" applyAlignment="1">
      <alignment horizontal="center" vertical="center"/>
    </xf>
    <xf numFmtId="49" fontId="6" fillId="0" borderId="11" xfId="2" applyNumberFormat="1" applyFont="1" applyBorder="1" applyAlignment="1">
      <alignment horizontal="right" vertical="center"/>
    </xf>
    <xf numFmtId="0" fontId="0" fillId="0" borderId="29" xfId="3" applyNumberFormat="1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164" fontId="0" fillId="0" borderId="11" xfId="3" applyFont="1" applyBorder="1" applyAlignment="1">
      <alignment horizontal="right"/>
    </xf>
    <xf numFmtId="0" fontId="21" fillId="0" borderId="4" xfId="0" applyFont="1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41" fillId="0" borderId="0" xfId="0" applyFont="1" applyAlignment="1">
      <alignment horizontal="left" vertical="center" indent="2"/>
    </xf>
    <xf numFmtId="0" fontId="48" fillId="0" borderId="0" xfId="0" applyFont="1" applyAlignment="1">
      <alignment vertical="center" wrapText="1"/>
    </xf>
    <xf numFmtId="0" fontId="21" fillId="0" borderId="31" xfId="0" applyFont="1" applyBorder="1" applyAlignment="1">
      <alignment horizontal="center"/>
    </xf>
    <xf numFmtId="0" fontId="13" fillId="2" borderId="4" xfId="0" applyFont="1" applyFill="1" applyBorder="1" applyAlignment="1">
      <alignment horizontal="right"/>
    </xf>
    <xf numFmtId="2" fontId="35" fillId="0" borderId="4" xfId="0" applyNumberFormat="1" applyFont="1" applyBorder="1" applyAlignment="1">
      <alignment horizontal="right"/>
    </xf>
    <xf numFmtId="0" fontId="21" fillId="0" borderId="18" xfId="0" applyFont="1" applyBorder="1" applyAlignment="1">
      <alignment horizontal="center"/>
    </xf>
    <xf numFmtId="0" fontId="12" fillId="2" borderId="4" xfId="0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2" fontId="0" fillId="0" borderId="4" xfId="3" applyNumberFormat="1" applyFont="1" applyBorder="1" applyAlignment="1">
      <alignment horizontal="right"/>
    </xf>
    <xf numFmtId="2" fontId="35" fillId="0" borderId="4" xfId="3" applyNumberFormat="1" applyFont="1" applyBorder="1" applyAlignment="1">
      <alignment horizontal="right"/>
    </xf>
    <xf numFmtId="0" fontId="21" fillId="0" borderId="32" xfId="0" applyFont="1" applyBorder="1" applyAlignment="1">
      <alignment horizontal="center"/>
    </xf>
    <xf numFmtId="168" fontId="6" fillId="0" borderId="11" xfId="0" applyNumberFormat="1" applyFont="1" applyBorder="1" applyAlignment="1">
      <alignment horizontal="right"/>
    </xf>
    <xf numFmtId="168" fontId="6" fillId="0" borderId="11" xfId="3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4" xfId="3" applyNumberFormat="1" applyFont="1" applyBorder="1" applyAlignment="1">
      <alignment horizontal="right"/>
    </xf>
    <xf numFmtId="0" fontId="24" fillId="0" borderId="4" xfId="0" applyFont="1" applyBorder="1" applyAlignment="1">
      <alignment horizontal="left" vertical="center" wrapText="1" indent="4"/>
    </xf>
    <xf numFmtId="168" fontId="0" fillId="0" borderId="4" xfId="0" applyNumberFormat="1" applyBorder="1" applyAlignment="1">
      <alignment horizontal="right"/>
    </xf>
    <xf numFmtId="168" fontId="0" fillId="0" borderId="4" xfId="3" applyNumberFormat="1" applyFont="1" applyBorder="1" applyAlignment="1">
      <alignment horizontal="right"/>
    </xf>
    <xf numFmtId="0" fontId="21" fillId="0" borderId="4" xfId="0" applyFont="1" applyBorder="1" applyAlignment="1">
      <alignment horizontal="center" wrapText="1"/>
    </xf>
    <xf numFmtId="0" fontId="6" fillId="0" borderId="4" xfId="3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/>
    </xf>
    <xf numFmtId="168" fontId="35" fillId="0" borderId="11" xfId="0" applyNumberFormat="1" applyFont="1" applyBorder="1" applyAlignment="1">
      <alignment horizontal="right"/>
    </xf>
    <xf numFmtId="168" fontId="35" fillId="0" borderId="11" xfId="3" applyNumberFormat="1" applyFont="1" applyBorder="1" applyAlignment="1">
      <alignment horizontal="right"/>
    </xf>
    <xf numFmtId="168" fontId="6" fillId="0" borderId="4" xfId="3" applyNumberFormat="1" applyFont="1" applyBorder="1"/>
    <xf numFmtId="0" fontId="49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wrapText="1"/>
    </xf>
    <xf numFmtId="165" fontId="0" fillId="0" borderId="11" xfId="3" applyNumberFormat="1" applyFont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/>
    </xf>
    <xf numFmtId="168" fontId="6" fillId="0" borderId="0" xfId="0" applyNumberFormat="1" applyFont="1"/>
    <xf numFmtId="164" fontId="6" fillId="0" borderId="0" xfId="3" applyFont="1"/>
    <xf numFmtId="49" fontId="20" fillId="3" borderId="6" xfId="2" applyNumberFormat="1" applyFont="1" applyFill="1" applyBorder="1" applyAlignment="1">
      <alignment horizontal="center" vertical="center"/>
    </xf>
    <xf numFmtId="49" fontId="8" fillId="3" borderId="19" xfId="2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21" fillId="0" borderId="11" xfId="3" applyNumberFormat="1" applyFont="1" applyBorder="1" applyAlignment="1">
      <alignment horizontal="center" vertical="center"/>
    </xf>
    <xf numFmtId="164" fontId="0" fillId="0" borderId="11" xfId="3" applyFont="1" applyFill="1" applyBorder="1" applyAlignment="1">
      <alignment vertical="center"/>
    </xf>
    <xf numFmtId="2" fontId="12" fillId="2" borderId="0" xfId="0" applyNumberFormat="1" applyFont="1" applyFill="1"/>
    <xf numFmtId="164" fontId="0" fillId="0" borderId="4" xfId="3" applyFont="1" applyFill="1" applyBorder="1" applyAlignment="1">
      <alignment vertical="center"/>
    </xf>
    <xf numFmtId="3" fontId="12" fillId="2" borderId="0" xfId="0" applyNumberFormat="1" applyFont="1" applyFill="1"/>
    <xf numFmtId="167" fontId="12" fillId="2" borderId="0" xfId="0" applyNumberFormat="1" applyFont="1" applyFill="1"/>
    <xf numFmtId="169" fontId="0" fillId="0" borderId="4" xfId="3" applyNumberFormat="1" applyFont="1" applyFill="1" applyBorder="1" applyAlignment="1">
      <alignment vertical="center"/>
    </xf>
    <xf numFmtId="164" fontId="0" fillId="0" borderId="11" xfId="3" applyFont="1" applyFill="1" applyBorder="1"/>
    <xf numFmtId="164" fontId="0" fillId="0" borderId="4" xfId="3" applyFont="1" applyFill="1" applyBorder="1"/>
    <xf numFmtId="164" fontId="0" fillId="0" borderId="0" xfId="0" applyNumberFormat="1"/>
    <xf numFmtId="165" fontId="0" fillId="0" borderId="11" xfId="3" applyNumberFormat="1" applyFont="1" applyFill="1" applyBorder="1"/>
    <xf numFmtId="0" fontId="51" fillId="4" borderId="0" xfId="0" applyFont="1" applyFill="1" applyAlignment="1">
      <alignment vertical="center" wrapText="1"/>
    </xf>
    <xf numFmtId="0" fontId="50" fillId="3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2"/>
    </xf>
    <xf numFmtId="0" fontId="6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167" fontId="6" fillId="0" borderId="1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70" fontId="12" fillId="0" borderId="1" xfId="0" applyNumberFormat="1" applyFont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top" indent="2"/>
    </xf>
    <xf numFmtId="171" fontId="12" fillId="0" borderId="1" xfId="4" applyNumberFormat="1" applyFont="1" applyBorder="1" applyAlignment="1">
      <alignment horizontal="center" vertical="center" wrapText="1"/>
    </xf>
    <xf numFmtId="49" fontId="32" fillId="3" borderId="0" xfId="2" applyNumberFormat="1" applyFont="1" applyFill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right" vertical="center"/>
    </xf>
    <xf numFmtId="172" fontId="0" fillId="0" borderId="0" xfId="3" applyNumberFormat="1" applyFont="1" applyBorder="1" applyAlignment="1">
      <alignment vertical="center"/>
    </xf>
    <xf numFmtId="0" fontId="52" fillId="2" borderId="0" xfId="0" applyFont="1" applyFill="1" applyAlignment="1">
      <alignment horizontal="left" indent="1"/>
    </xf>
    <xf numFmtId="1" fontId="21" fillId="0" borderId="11" xfId="0" applyNumberFormat="1" applyFont="1" applyBorder="1" applyAlignment="1">
      <alignment horizontal="right"/>
    </xf>
    <xf numFmtId="1" fontId="21" fillId="0" borderId="4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171" fontId="12" fillId="2" borderId="0" xfId="4" applyNumberFormat="1" applyFont="1" applyFill="1"/>
    <xf numFmtId="43" fontId="12" fillId="2" borderId="0" xfId="0" applyNumberFormat="1" applyFont="1" applyFill="1"/>
    <xf numFmtId="0" fontId="22" fillId="0" borderId="14" xfId="0" applyFont="1" applyBorder="1" applyAlignment="1">
      <alignment horizontal="right" vertical="center" wrapText="1"/>
    </xf>
    <xf numFmtId="0" fontId="37" fillId="2" borderId="0" xfId="0" applyFont="1" applyFill="1" applyAlignment="1">
      <alignment horizontal="left" indent="1"/>
    </xf>
    <xf numFmtId="173" fontId="6" fillId="0" borderId="0" xfId="4" applyNumberFormat="1" applyFont="1"/>
    <xf numFmtId="174" fontId="12" fillId="0" borderId="1" xfId="4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8" fillId="0" borderId="0" xfId="2" applyNumberFormat="1" applyFont="1" applyAlignment="1">
      <alignment horizontal="left" vertical="center"/>
    </xf>
    <xf numFmtId="2" fontId="5" fillId="0" borderId="4" xfId="0" applyNumberFormat="1" applyFont="1" applyBorder="1" applyAlignment="1">
      <alignment horizontal="right"/>
    </xf>
    <xf numFmtId="175" fontId="22" fillId="2" borderId="0" xfId="0" applyNumberFormat="1" applyFont="1" applyFill="1" applyAlignment="1">
      <alignment horizontal="center"/>
    </xf>
    <xf numFmtId="1" fontId="22" fillId="0" borderId="14" xfId="0" applyNumberFormat="1" applyFont="1" applyBorder="1" applyAlignment="1">
      <alignment horizontal="right" vertical="center" wrapText="1"/>
    </xf>
    <xf numFmtId="171" fontId="12" fillId="0" borderId="11" xfId="4" applyNumberFormat="1" applyFont="1" applyBorder="1" applyAlignment="1">
      <alignment horizontal="right" vertical="center" wrapText="1"/>
    </xf>
    <xf numFmtId="0" fontId="56" fillId="2" borderId="0" xfId="0" applyFont="1" applyFill="1" applyAlignment="1">
      <alignment horizontal="left" vertical="center" indent="2"/>
    </xf>
    <xf numFmtId="167" fontId="22" fillId="2" borderId="5" xfId="1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horizontal="left" indent="2"/>
    </xf>
    <xf numFmtId="0" fontId="22" fillId="0" borderId="4" xfId="0" applyFont="1" applyBorder="1" applyAlignment="1">
      <alignment vertical="center" wrapText="1"/>
    </xf>
    <xf numFmtId="171" fontId="12" fillId="2" borderId="1" xfId="4" applyNumberFormat="1" applyFont="1" applyFill="1" applyBorder="1" applyAlignment="1">
      <alignment horizontal="right" vertical="center" wrapText="1"/>
    </xf>
    <xf numFmtId="174" fontId="12" fillId="2" borderId="1" xfId="4" applyNumberFormat="1" applyFont="1" applyFill="1" applyBorder="1" applyAlignment="1">
      <alignment horizontal="right" vertical="center" wrapText="1"/>
    </xf>
    <xf numFmtId="43" fontId="24" fillId="0" borderId="11" xfId="4" applyFont="1" applyBorder="1" applyAlignment="1">
      <alignment horizontal="right" vertical="center"/>
    </xf>
    <xf numFmtId="174" fontId="24" fillId="0" borderId="11" xfId="4" applyNumberFormat="1" applyFont="1" applyBorder="1" applyAlignment="1">
      <alignment horizontal="right" vertical="center"/>
    </xf>
    <xf numFmtId="165" fontId="4" fillId="0" borderId="11" xfId="3" applyNumberFormat="1" applyFont="1" applyFill="1" applyBorder="1" applyAlignment="1">
      <alignment horizontal="right"/>
    </xf>
    <xf numFmtId="165" fontId="4" fillId="0" borderId="4" xfId="3" applyNumberFormat="1" applyFont="1" applyFill="1" applyBorder="1" applyAlignment="1">
      <alignment horizontal="right"/>
    </xf>
    <xf numFmtId="1" fontId="12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3" fontId="4" fillId="0" borderId="2" xfId="2" applyNumberFormat="1" applyFont="1" applyBorder="1" applyAlignment="1">
      <alignment horizontal="left" vertical="center" indent="2"/>
    </xf>
    <xf numFmtId="171" fontId="22" fillId="0" borderId="2" xfId="4" applyNumberFormat="1" applyFont="1" applyBorder="1" applyAlignment="1">
      <alignment horizontal="right" vertical="center" wrapText="1"/>
    </xf>
    <xf numFmtId="171" fontId="29" fillId="5" borderId="2" xfId="4" applyNumberFormat="1" applyFont="1" applyFill="1" applyBorder="1" applyAlignment="1">
      <alignment vertical="center" wrapText="1"/>
    </xf>
    <xf numFmtId="171" fontId="35" fillId="5" borderId="2" xfId="4" applyNumberFormat="1" applyFont="1" applyFill="1" applyBorder="1" applyAlignment="1">
      <alignment vertical="center" wrapText="1"/>
    </xf>
    <xf numFmtId="171" fontId="12" fillId="0" borderId="2" xfId="4" applyNumberFormat="1" applyFont="1" applyBorder="1" applyAlignment="1">
      <alignment horizontal="right" vertical="center" wrapText="1"/>
    </xf>
    <xf numFmtId="171" fontId="13" fillId="5" borderId="2" xfId="4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 indent="3"/>
    </xf>
    <xf numFmtId="171" fontId="12" fillId="0" borderId="9" xfId="4" applyNumberFormat="1" applyFont="1" applyBorder="1" applyAlignment="1">
      <alignment horizontal="right" vertical="center" wrapText="1"/>
    </xf>
    <xf numFmtId="165" fontId="22" fillId="2" borderId="0" xfId="0" applyNumberFormat="1" applyFont="1" applyFill="1" applyAlignment="1">
      <alignment horizontal="center"/>
    </xf>
    <xf numFmtId="165" fontId="24" fillId="0" borderId="2" xfId="0" applyNumberFormat="1" applyFont="1" applyBorder="1" applyAlignment="1">
      <alignment horizontal="right" vertical="center" wrapText="1"/>
    </xf>
    <xf numFmtId="164" fontId="0" fillId="0" borderId="11" xfId="3" applyFont="1" applyFill="1" applyBorder="1" applyAlignment="1">
      <alignment horizontal="right"/>
    </xf>
    <xf numFmtId="0" fontId="55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right"/>
    </xf>
    <xf numFmtId="171" fontId="6" fillId="0" borderId="4" xfId="4" applyNumberFormat="1" applyFont="1" applyBorder="1" applyAlignment="1">
      <alignment horizontal="right"/>
    </xf>
    <xf numFmtId="0" fontId="57" fillId="0" borderId="0" xfId="0" applyFont="1" applyAlignment="1">
      <alignment horizontal="left" vertical="center" indent="2"/>
    </xf>
    <xf numFmtId="171" fontId="27" fillId="0" borderId="11" xfId="4" applyNumberFormat="1" applyFont="1" applyBorder="1" applyAlignment="1">
      <alignment horizontal="right" vertical="center" wrapText="1"/>
    </xf>
    <xf numFmtId="171" fontId="24" fillId="0" borderId="11" xfId="4" applyNumberFormat="1" applyFont="1" applyBorder="1" applyAlignment="1">
      <alignment horizontal="right" vertical="center" wrapText="1"/>
    </xf>
    <xf numFmtId="0" fontId="57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 indent="2"/>
    </xf>
    <xf numFmtId="165" fontId="0" fillId="0" borderId="0" xfId="3" applyNumberFormat="1" applyFont="1" applyFill="1" applyBorder="1"/>
    <xf numFmtId="171" fontId="24" fillId="0" borderId="11" xfId="4" applyNumberFormat="1" applyFont="1" applyBorder="1" applyAlignment="1">
      <alignment horizontal="right" vertical="center"/>
    </xf>
    <xf numFmtId="171" fontId="9" fillId="0" borderId="2" xfId="4" applyNumberFormat="1" applyFont="1" applyBorder="1" applyAlignment="1">
      <alignment horizontal="right" vertical="center"/>
    </xf>
    <xf numFmtId="171" fontId="24" fillId="0" borderId="2" xfId="4" applyNumberFormat="1" applyFont="1" applyBorder="1" applyAlignment="1">
      <alignment horizontal="right" vertical="center" wrapText="1"/>
    </xf>
    <xf numFmtId="169" fontId="0" fillId="0" borderId="3" xfId="3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/>
    <xf numFmtId="9" fontId="22" fillId="2" borderId="2" xfId="1" applyFont="1" applyFill="1" applyBorder="1" applyAlignment="1">
      <alignment horizontal="right" vertical="center" wrapText="1"/>
    </xf>
    <xf numFmtId="3" fontId="2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/>
    </xf>
    <xf numFmtId="1" fontId="13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vertical="center"/>
    </xf>
    <xf numFmtId="1" fontId="12" fillId="0" borderId="2" xfId="0" applyNumberFormat="1" applyFont="1" applyBorder="1" applyAlignment="1">
      <alignment horizontal="right" vertical="center" wrapText="1"/>
    </xf>
    <xf numFmtId="1" fontId="22" fillId="0" borderId="2" xfId="0" applyNumberFormat="1" applyFont="1" applyBorder="1" applyAlignment="1">
      <alignment vertical="center"/>
    </xf>
    <xf numFmtId="1" fontId="22" fillId="0" borderId="12" xfId="0" applyNumberFormat="1" applyFont="1" applyBorder="1" applyAlignment="1">
      <alignment horizontal="right" vertical="center" wrapText="1"/>
    </xf>
    <xf numFmtId="1" fontId="13" fillId="0" borderId="17" xfId="0" applyNumberFormat="1" applyFont="1" applyBorder="1" applyAlignment="1">
      <alignment horizontal="right" vertical="center" wrapText="1"/>
    </xf>
    <xf numFmtId="1" fontId="13" fillId="0" borderId="12" xfId="0" applyNumberFormat="1" applyFont="1" applyBorder="1" applyAlignment="1">
      <alignment horizontal="right" vertical="center" wrapText="1"/>
    </xf>
    <xf numFmtId="1" fontId="22" fillId="0" borderId="17" xfId="0" applyNumberFormat="1" applyFont="1" applyBorder="1" applyAlignment="1">
      <alignment horizontal="right" vertical="center" wrapText="1"/>
    </xf>
    <xf numFmtId="1" fontId="22" fillId="0" borderId="0" xfId="0" applyNumberFormat="1" applyFont="1" applyAlignment="1">
      <alignment horizontal="right" vertical="center" wrapText="1"/>
    </xf>
    <xf numFmtId="1" fontId="22" fillId="0" borderId="0" xfId="0" applyNumberFormat="1" applyFont="1" applyAlignment="1">
      <alignment vertical="center"/>
    </xf>
    <xf numFmtId="0" fontId="21" fillId="0" borderId="0" xfId="0" applyFont="1" applyAlignment="1">
      <alignment horizontal="center" wrapText="1"/>
    </xf>
    <xf numFmtId="2" fontId="21" fillId="0" borderId="0" xfId="0" applyNumberFormat="1" applyFont="1" applyAlignment="1">
      <alignment horizontal="right"/>
    </xf>
    <xf numFmtId="0" fontId="59" fillId="0" borderId="0" xfId="0" applyFont="1" applyAlignment="1">
      <alignment horizontal="left" vertical="center" wrapText="1" indent="2"/>
    </xf>
    <xf numFmtId="3" fontId="32" fillId="4" borderId="0" xfId="2" applyNumberFormat="1" applyFont="1" applyFill="1" applyAlignment="1">
      <alignment horizontal="left" vertical="center" wrapText="1"/>
    </xf>
    <xf numFmtId="0" fontId="37" fillId="2" borderId="0" xfId="0" applyFont="1" applyFill="1"/>
    <xf numFmtId="0" fontId="9" fillId="0" borderId="4" xfId="0" applyFont="1" applyBorder="1" applyAlignment="1">
      <alignment horizontal="left" indent="1"/>
    </xf>
    <xf numFmtId="0" fontId="13" fillId="0" borderId="2" xfId="0" applyFont="1" applyBorder="1" applyAlignment="1">
      <alignment horizontal="left" vertical="center" wrapText="1"/>
    </xf>
    <xf numFmtId="49" fontId="60" fillId="3" borderId="0" xfId="2" applyNumberFormat="1" applyFont="1" applyFill="1" applyAlignment="1">
      <alignment horizontal="center" vertical="center" wrapText="1"/>
    </xf>
    <xf numFmtId="49" fontId="61" fillId="3" borderId="0" xfId="2" applyNumberFormat="1" applyFont="1" applyFill="1" applyAlignment="1">
      <alignment horizontal="center" vertical="center"/>
    </xf>
    <xf numFmtId="0" fontId="0" fillId="7" borderId="0" xfId="0" applyFill="1"/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left" vertical="center" indent="2"/>
    </xf>
    <xf numFmtId="0" fontId="0" fillId="0" borderId="40" xfId="0" applyBorder="1" applyAlignment="1">
      <alignment horizontal="left" vertical="center" indent="2"/>
    </xf>
    <xf numFmtId="0" fontId="22" fillId="0" borderId="40" xfId="0" applyFont="1" applyBorder="1" applyAlignment="1">
      <alignment horizontal="left" vertical="center" wrapText="1" indent="2"/>
    </xf>
    <xf numFmtId="3" fontId="28" fillId="0" borderId="40" xfId="0" applyNumberFormat="1" applyFont="1" applyBorder="1" applyAlignment="1">
      <alignment horizontal="center" vertical="center" wrapText="1"/>
    </xf>
    <xf numFmtId="0" fontId="22" fillId="0" borderId="40" xfId="0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 indent="3"/>
    </xf>
    <xf numFmtId="0" fontId="0" fillId="0" borderId="40" xfId="0" applyBorder="1" applyAlignment="1">
      <alignment horizontal="right"/>
    </xf>
    <xf numFmtId="168" fontId="22" fillId="0" borderId="40" xfId="0" applyNumberFormat="1" applyFont="1" applyBorder="1" applyAlignment="1">
      <alignment horizontal="right" vertical="center" wrapText="1"/>
    </xf>
    <xf numFmtId="0" fontId="24" fillId="0" borderId="40" xfId="0" applyFont="1" applyBorder="1" applyAlignment="1">
      <alignment horizontal="left" vertical="center" wrapText="1" indent="2"/>
    </xf>
    <xf numFmtId="0" fontId="38" fillId="0" borderId="40" xfId="0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right" vertical="center" wrapText="1"/>
    </xf>
    <xf numFmtId="1" fontId="0" fillId="0" borderId="40" xfId="0" applyNumberFormat="1" applyBorder="1" applyAlignment="1">
      <alignment horizontal="right"/>
    </xf>
    <xf numFmtId="171" fontId="7" fillId="0" borderId="40" xfId="4" applyNumberFormat="1" applyFont="1" applyFill="1" applyBorder="1" applyAlignment="1">
      <alignment horizontal="right" vertical="center"/>
    </xf>
    <xf numFmtId="171" fontId="0" fillId="0" borderId="40" xfId="4" applyNumberFormat="1" applyFont="1" applyFill="1" applyBorder="1" applyAlignment="1">
      <alignment horizontal="right" vertical="center"/>
    </xf>
    <xf numFmtId="1" fontId="0" fillId="0" borderId="40" xfId="0" quotePrefix="1" applyNumberFormat="1" applyBorder="1" applyAlignment="1">
      <alignment horizontal="right"/>
    </xf>
    <xf numFmtId="0" fontId="0" fillId="0" borderId="40" xfId="0" applyBorder="1" applyAlignment="1">
      <alignment horizontal="left" indent="2"/>
    </xf>
    <xf numFmtId="0" fontId="38" fillId="0" borderId="40" xfId="0" applyFont="1" applyBorder="1" applyAlignment="1">
      <alignment horizontal="center"/>
    </xf>
    <xf numFmtId="0" fontId="22" fillId="2" borderId="40" xfId="0" applyFont="1" applyFill="1" applyBorder="1" applyAlignment="1">
      <alignment horizontal="left" vertical="center" wrapText="1" indent="2"/>
    </xf>
    <xf numFmtId="3" fontId="28" fillId="2" borderId="40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 indent="4"/>
    </xf>
    <xf numFmtId="0" fontId="0" fillId="0" borderId="2" xfId="0" applyBorder="1" applyAlignment="1">
      <alignment horizontal="left" vertical="center" indent="4"/>
    </xf>
    <xf numFmtId="0" fontId="24" fillId="0" borderId="2" xfId="0" applyFont="1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indent="3"/>
    </xf>
    <xf numFmtId="0" fontId="22" fillId="0" borderId="2" xfId="0" applyFont="1" applyBorder="1" applyAlignment="1">
      <alignment horizontal="left" vertical="center" wrapText="1" indent="3"/>
    </xf>
    <xf numFmtId="0" fontId="22" fillId="2" borderId="2" xfId="0" applyFont="1" applyFill="1" applyBorder="1" applyAlignment="1">
      <alignment horizontal="left" vertical="center" wrapText="1" indent="3"/>
    </xf>
    <xf numFmtId="3" fontId="60" fillId="4" borderId="0" xfId="2" applyNumberFormat="1" applyFont="1" applyFill="1" applyAlignment="1">
      <alignment vertical="center"/>
    </xf>
    <xf numFmtId="49" fontId="60" fillId="3" borderId="0" xfId="2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65" fontId="4" fillId="0" borderId="0" xfId="3" applyNumberFormat="1" applyFont="1" applyFill="1" applyBorder="1" applyAlignment="1">
      <alignment horizontal="right"/>
    </xf>
    <xf numFmtId="0" fontId="24" fillId="0" borderId="11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right" vertical="center" wrapText="1"/>
    </xf>
    <xf numFmtId="0" fontId="57" fillId="0" borderId="17" xfId="0" applyFont="1" applyBorder="1" applyAlignment="1">
      <alignment horizontal="left" vertical="center" indent="2"/>
    </xf>
    <xf numFmtId="0" fontId="41" fillId="0" borderId="30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57" fillId="0" borderId="6" xfId="0" applyFont="1" applyBorder="1" applyAlignment="1">
      <alignment horizontal="left" vertical="center" indent="2"/>
    </xf>
    <xf numFmtId="0" fontId="38" fillId="0" borderId="30" xfId="0" applyFont="1" applyBorder="1" applyAlignment="1">
      <alignment vertical="center"/>
    </xf>
    <xf numFmtId="0" fontId="46" fillId="0" borderId="30" xfId="0" applyFont="1" applyBorder="1" applyAlignment="1">
      <alignment vertical="center"/>
    </xf>
    <xf numFmtId="0" fontId="46" fillId="0" borderId="7" xfId="0" applyFont="1" applyBorder="1" applyAlignment="1">
      <alignment vertical="center"/>
    </xf>
    <xf numFmtId="0" fontId="3" fillId="0" borderId="4" xfId="0" applyFont="1" applyBorder="1" applyAlignment="1">
      <alignment horizontal="left" indent="2"/>
    </xf>
    <xf numFmtId="3" fontId="61" fillId="4" borderId="0" xfId="2" applyNumberFormat="1" applyFont="1" applyFill="1" applyAlignment="1">
      <alignment horizontal="left" vertical="center" indent="1"/>
    </xf>
    <xf numFmtId="0" fontId="24" fillId="0" borderId="3" xfId="0" applyFont="1" applyBorder="1" applyAlignment="1">
      <alignment horizontal="left" vertical="center" wrapText="1" indent="3"/>
    </xf>
    <xf numFmtId="165" fontId="21" fillId="0" borderId="11" xfId="3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 indent="2"/>
    </xf>
    <xf numFmtId="0" fontId="24" fillId="0" borderId="4" xfId="0" applyFont="1" applyBorder="1" applyAlignment="1">
      <alignment horizontal="left" vertical="center" wrapText="1" indent="3"/>
    </xf>
    <xf numFmtId="0" fontId="24" fillId="0" borderId="29" xfId="0" applyFont="1" applyBorder="1" applyAlignment="1">
      <alignment horizontal="left" vertical="center" wrapText="1" indent="3"/>
    </xf>
    <xf numFmtId="0" fontId="43" fillId="0" borderId="11" xfId="0" applyFont="1" applyBorder="1" applyAlignment="1">
      <alignment horizontal="right" vertical="center" wrapText="1" indent="2"/>
    </xf>
    <xf numFmtId="0" fontId="22" fillId="2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62" fillId="3" borderId="0" xfId="2" applyNumberFormat="1" applyFont="1" applyFill="1" applyAlignment="1">
      <alignment horizontal="center" vertical="center"/>
    </xf>
    <xf numFmtId="0" fontId="13" fillId="5" borderId="35" xfId="0" applyFont="1" applyFill="1" applyBorder="1" applyAlignment="1">
      <alignment horizontal="left"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horizontal="left" vertical="center" wrapText="1"/>
    </xf>
    <xf numFmtId="0" fontId="13" fillId="5" borderId="38" xfId="0" applyFont="1" applyFill="1" applyBorder="1" applyAlignment="1">
      <alignment horizontal="left" vertical="center" wrapText="1"/>
    </xf>
    <xf numFmtId="49" fontId="60" fillId="3" borderId="0" xfId="2" applyNumberFormat="1" applyFont="1" applyFill="1" applyAlignment="1">
      <alignment horizontal="center" vertical="center"/>
    </xf>
    <xf numFmtId="0" fontId="63" fillId="0" borderId="0" xfId="0" applyFont="1" applyAlignment="1">
      <alignment horizontal="left" vertical="center" wrapText="1"/>
    </xf>
    <xf numFmtId="3" fontId="8" fillId="4" borderId="0" xfId="2" applyNumberFormat="1" applyFont="1" applyFill="1" applyAlignment="1">
      <alignment horizontal="left" vertical="center" wrapText="1" indent="1"/>
    </xf>
    <xf numFmtId="3" fontId="8" fillId="4" borderId="0" xfId="2" applyNumberFormat="1" applyFont="1" applyFill="1" applyAlignment="1">
      <alignment horizontal="left" vertical="center" wrapText="1"/>
    </xf>
    <xf numFmtId="3" fontId="8" fillId="4" borderId="0" xfId="2" applyNumberFormat="1" applyFont="1" applyFill="1" applyAlignment="1">
      <alignment horizontal="center" vertical="center"/>
    </xf>
    <xf numFmtId="0" fontId="0" fillId="0" borderId="40" xfId="0" applyBorder="1" applyAlignment="1">
      <alignment horizontal="left"/>
    </xf>
    <xf numFmtId="0" fontId="8" fillId="3" borderId="0" xfId="0" applyFont="1" applyFill="1" applyAlignment="1">
      <alignment horizontal="center"/>
    </xf>
    <xf numFmtId="3" fontId="32" fillId="4" borderId="0" xfId="2" applyNumberFormat="1" applyFont="1" applyFill="1" applyAlignment="1">
      <alignment horizontal="left" vertical="center" wrapText="1" indent="1"/>
    </xf>
    <xf numFmtId="49" fontId="33" fillId="3" borderId="0" xfId="2" applyNumberFormat="1" applyFont="1" applyFill="1" applyAlignment="1">
      <alignment horizontal="center" vertical="center"/>
    </xf>
    <xf numFmtId="49" fontId="33" fillId="3" borderId="8" xfId="2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indent="1"/>
    </xf>
    <xf numFmtId="0" fontId="32" fillId="3" borderId="0" xfId="0" applyFont="1" applyFill="1" applyAlignment="1">
      <alignment horizontal="center"/>
    </xf>
    <xf numFmtId="49" fontId="32" fillId="3" borderId="0" xfId="2" applyNumberFormat="1" applyFont="1" applyFill="1" applyAlignment="1">
      <alignment horizontal="center" vertical="center"/>
    </xf>
    <xf numFmtId="3" fontId="32" fillId="4" borderId="0" xfId="2" applyNumberFormat="1" applyFont="1" applyFill="1" applyAlignment="1">
      <alignment horizontal="left" vertical="center" wrapText="1"/>
    </xf>
    <xf numFmtId="3" fontId="32" fillId="4" borderId="20" xfId="2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37" fillId="2" borderId="33" xfId="0" applyFont="1" applyFill="1" applyBorder="1" applyAlignment="1">
      <alignment horizontal="left" vertical="center" wrapText="1"/>
    </xf>
    <xf numFmtId="3" fontId="8" fillId="4" borderId="0" xfId="2" applyNumberFormat="1" applyFont="1" applyFill="1" applyAlignment="1">
      <alignment horizontal="left" vertical="center" indent="1"/>
    </xf>
    <xf numFmtId="0" fontId="50" fillId="4" borderId="0" xfId="0" applyFont="1" applyFill="1" applyAlignment="1">
      <alignment vertical="center"/>
    </xf>
    <xf numFmtId="3" fontId="32" fillId="4" borderId="0" xfId="2" applyNumberFormat="1" applyFont="1" applyFill="1" applyAlignment="1">
      <alignment horizontal="left" vertical="center" indent="1"/>
    </xf>
    <xf numFmtId="3" fontId="32" fillId="4" borderId="0" xfId="2" applyNumberFormat="1" applyFont="1" applyFill="1" applyAlignment="1">
      <alignment horizontal="left" vertical="center"/>
    </xf>
    <xf numFmtId="0" fontId="24" fillId="0" borderId="18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57" fillId="0" borderId="33" xfId="0" applyFont="1" applyBorder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3" fontId="8" fillId="4" borderId="0" xfId="2" applyNumberFormat="1" applyFont="1" applyFill="1" applyAlignment="1">
      <alignment horizontal="left" vertical="center"/>
    </xf>
    <xf numFmtId="0" fontId="57" fillId="0" borderId="30" xfId="0" applyFont="1" applyBorder="1" applyAlignment="1">
      <alignment horizontal="left" vertical="center" wrapText="1"/>
    </xf>
    <xf numFmtId="49" fontId="8" fillId="3" borderId="6" xfId="2" applyNumberFormat="1" applyFont="1" applyFill="1" applyBorder="1" applyAlignment="1">
      <alignment horizontal="center" vertical="center" wrapText="1"/>
    </xf>
    <xf numFmtId="49" fontId="8" fillId="3" borderId="0" xfId="2" applyNumberFormat="1" applyFont="1" applyFill="1" applyAlignment="1">
      <alignment horizontal="center" vertical="center" wrapText="1"/>
    </xf>
    <xf numFmtId="49" fontId="8" fillId="3" borderId="0" xfId="2" applyNumberFormat="1" applyFont="1" applyFill="1" applyAlignment="1">
      <alignment horizontal="center" vertical="center"/>
    </xf>
    <xf numFmtId="0" fontId="57" fillId="0" borderId="33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 indent="2"/>
    </xf>
  </cellXfs>
  <cellStyles count="6">
    <cellStyle name="Normal 13" xfId="5" xr:uid="{36E15904-5B3B-4DAD-9C56-4EE2AE24640C}"/>
    <cellStyle name="Normal 3" xfId="2" xr:uid="{9D4FDECB-EB55-4FE6-8B5F-4B8C9C0F7735}"/>
    <cellStyle name="Обычный" xfId="0" builtinId="0"/>
    <cellStyle name="Процентный" xfId="1" builtinId="5"/>
    <cellStyle name="Финансовый" xfId="4" builtinId="3"/>
    <cellStyle name="Финансовый 2" xfId="3" xr:uid="{5C060132-9887-4785-BC8A-CC56329CF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363790</xdr:colOff>
      <xdr:row>5</xdr:row>
      <xdr:rowOff>46692</xdr:rowOff>
    </xdr:from>
    <xdr:to>
      <xdr:col>20</xdr:col>
      <xdr:colOff>142875</xdr:colOff>
      <xdr:row>11</xdr:row>
      <xdr:rowOff>126205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7B2321-7668-4A1D-AC8C-63D508CDAEBC}"/>
            </a:ext>
          </a:extLst>
        </xdr:cNvPr>
        <xdr:cNvSpPr txBox="1"/>
      </xdr:nvSpPr>
      <xdr:spPr>
        <a:xfrm>
          <a:off x="3849940" y="999192"/>
          <a:ext cx="7913435" cy="1222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400" b="0" i="0" u="none" strike="noStrike" baseline="0">
              <a:solidFill>
                <a:schemeClr val="tx1"/>
              </a:solidFill>
              <a:latin typeface="Montserrat" panose="00000500000000000000" pitchFamily="2" charset="-52"/>
              <a:ea typeface="+mn-ea"/>
              <a:cs typeface="Arial" panose="020B0604020202020204" pitchFamily="34" charset="0"/>
            </a:rPr>
            <a:t>Справочник по устойчивому развитию</a:t>
          </a:r>
        </a:p>
        <a:p>
          <a:pPr algn="ctr"/>
          <a:r>
            <a:rPr lang="ru-RU" sz="2400" b="0" i="0" u="none" strike="noStrike" baseline="0">
              <a:solidFill>
                <a:schemeClr val="tx1"/>
              </a:solidFill>
              <a:latin typeface="Montserrat" panose="00000500000000000000" pitchFamily="2" charset="-52"/>
              <a:ea typeface="+mn-ea"/>
              <a:cs typeface="Arial" panose="020B0604020202020204" pitchFamily="34" charset="0"/>
            </a:rPr>
            <a:t>АО «Банк ЦентрКредит» за 202</a:t>
          </a:r>
          <a:r>
            <a:rPr lang="en-US" sz="2400" b="0" i="0" u="none" strike="noStrike" baseline="0">
              <a:solidFill>
                <a:schemeClr val="tx1"/>
              </a:solidFill>
              <a:latin typeface="Montserrat" panose="00000500000000000000" pitchFamily="2" charset="-52"/>
              <a:ea typeface="+mn-ea"/>
              <a:cs typeface="Arial" panose="020B0604020202020204" pitchFamily="34" charset="0"/>
            </a:rPr>
            <a:t>4</a:t>
          </a:r>
          <a:r>
            <a:rPr lang="ru-RU" sz="2400" b="0" i="0" u="none" strike="noStrike" baseline="0">
              <a:solidFill>
                <a:schemeClr val="tx1"/>
              </a:solidFill>
              <a:latin typeface="Montserrat" panose="00000500000000000000" pitchFamily="2" charset="-52"/>
              <a:ea typeface="+mn-ea"/>
              <a:cs typeface="Arial" panose="020B0604020202020204" pitchFamily="34" charset="0"/>
            </a:rPr>
            <a:t> год</a:t>
          </a:r>
        </a:p>
      </xdr:txBody>
    </xdr:sp>
    <xdr:clientData/>
  </xdr:twoCellAnchor>
  <xdr:twoCellAnchor>
    <xdr:from>
      <xdr:col>1</xdr:col>
      <xdr:colOff>227378</xdr:colOff>
      <xdr:row>13</xdr:row>
      <xdr:rowOff>11603</xdr:rowOff>
    </xdr:from>
    <xdr:to>
      <xdr:col>24</xdr:col>
      <xdr:colOff>117337</xdr:colOff>
      <xdr:row>31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A851716A-0EEB-41BB-B37B-18C2C61F71E4}"/>
            </a:ext>
          </a:extLst>
        </xdr:cNvPr>
        <xdr:cNvSpPr txBox="1"/>
      </xdr:nvSpPr>
      <xdr:spPr>
        <a:xfrm>
          <a:off x="808403" y="2488103"/>
          <a:ext cx="13253534" cy="3417397"/>
        </a:xfrm>
        <a:prstGeom prst="rect">
          <a:avLst/>
        </a:prstGeom>
        <a:solidFill>
          <a:sysClr val="window" lastClr="FFFFFF"/>
        </a:solidFill>
        <a:ln w="9525" cmpd="sng">
          <a:noFill/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Справочная информация обобщает основные показатели деятельности Банка и</a:t>
          </a:r>
          <a:r>
            <a:rPr lang="ru-RU" sz="1400" b="0" baseline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Группы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в области </a:t>
          </a:r>
          <a:r>
            <a:rPr lang="en-US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ESG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за 2024 год,</a:t>
          </a:r>
          <a:r>
            <a:rPr lang="ru-RU" sz="1400" b="0" baseline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а также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дополнительные</a:t>
          </a:r>
          <a:r>
            <a:rPr lang="ru-RU" sz="1400" b="0" baseline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периоды, и является дополнением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к Отчету об устойчивом развитии за 2024 год.</a:t>
          </a:r>
          <a:endParaRPr lang="en-US" sz="1400" b="0">
            <a:solidFill>
              <a:sysClr val="windowText" lastClr="000000"/>
            </a:solidFill>
            <a:effectLst/>
            <a:latin typeface="Montserrat" panose="00000500000000000000" pitchFamily="2" charset="-52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 b="0">
            <a:solidFill>
              <a:sysClr val="windowText" lastClr="000000"/>
            </a:solidFill>
            <a:effectLst/>
            <a:latin typeface="Montserrat" panose="00000500000000000000" pitchFamily="2" charset="-52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Границы справочника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Границы справочника совпадают с периметром</a:t>
          </a:r>
          <a:r>
            <a:rPr lang="en-US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Отчета об устойчивом развитии АО «Банк ЦентрКредит» за 202</a:t>
          </a:r>
          <a:r>
            <a:rPr lang="en-US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4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год.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 b="0">
            <a:solidFill>
              <a:sysClr val="windowText" lastClr="000000"/>
            </a:solidFill>
            <a:effectLst/>
            <a:latin typeface="Montserrat" panose="00000500000000000000" pitchFamily="2" charset="-52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Прогнозные заявления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Отчет об устойчивом развитии АО «Банк ЦентрКредит» за 2024 год и настоящий Справочник по устойчивому развитию содержат заявления, которые являются или могут считаться «заявлениями прогнозного характера». Тем не менее, прогнозные заявления могут отличаться</a:t>
          </a:r>
          <a:r>
            <a:rPr lang="ru-RU" sz="1400" b="0" baseline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 </a:t>
          </a:r>
          <a:r>
            <a:rPr lang="ru-RU" sz="1400" b="0">
              <a:solidFill>
                <a:sysClr val="windowText" lastClr="000000"/>
              </a:solidFill>
              <a:effectLst/>
              <a:latin typeface="Montserrat" panose="00000500000000000000" pitchFamily="2" charset="-52"/>
              <a:ea typeface="+mn-ea"/>
              <a:cs typeface="+mn-cs"/>
            </a:rPr>
            <a:t>от фактических результатов Банка. Любые заявления прогнозного характера подвержены рискам, связанным с будущими событиями и другими рисками, неопределенностями и предположениями, относящимися к бизнесу, результатам деятельности, финансовому положению, ликвидности, перспективам, росту или стратегиям Банка. После подготовки Отчета об устойчивом развитии и Справочника на деятельность Банка, его операционные и финансовые результаты могли повлиять внешние или иные факторы. Эти и другие факторы находятся вне контроля Банка и могут оказать негативное влияние на результаты деятельности Банка.</a:t>
          </a:r>
        </a:p>
      </xdr:txBody>
    </xdr:sp>
    <xdr:clientData/>
  </xdr:twoCellAnchor>
  <xdr:twoCellAnchor editAs="oneCell">
    <xdr:from>
      <xdr:col>1</xdr:col>
      <xdr:colOff>198803</xdr:colOff>
      <xdr:row>1</xdr:row>
      <xdr:rowOff>44180</xdr:rowOff>
    </xdr:from>
    <xdr:to>
      <xdr:col>7</xdr:col>
      <xdr:colOff>521631</xdr:colOff>
      <xdr:row>5</xdr:row>
      <xdr:rowOff>47002</xdr:rowOff>
    </xdr:to>
    <xdr:pic>
      <xdr:nvPicPr>
        <xdr:cNvPr id="4" name="Picture 2" descr="Программа поддержки МСБ в сфере обрабатывающей промышленности 2 транш">
          <a:extLst>
            <a:ext uri="{FF2B5EF4-FFF2-40B4-BE49-F238E27FC236}">
              <a16:creationId xmlns:a16="http://schemas.microsoft.com/office/drawing/2014/main" id="{5E0A8F60-4D99-4AEB-9339-D78F2C9E3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3" t="16382" r="7157" b="21436"/>
        <a:stretch/>
      </xdr:blipFill>
      <xdr:spPr bwMode="auto">
        <a:xfrm>
          <a:off x="779828" y="234680"/>
          <a:ext cx="3808978" cy="76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165100</xdr:rowOff>
    </xdr:from>
    <xdr:to>
      <xdr:col>5</xdr:col>
      <xdr:colOff>677963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8B6858D2-4864-4302-96BF-C6D4AE17D993}"/>
            </a:ext>
          </a:extLst>
        </xdr:cNvPr>
        <xdr:cNvGrpSpPr/>
      </xdr:nvGrpSpPr>
      <xdr:grpSpPr>
        <a:xfrm>
          <a:off x="1768061" y="165100"/>
          <a:ext cx="7830272" cy="761864"/>
          <a:chOff x="1905000" y="736600"/>
          <a:chExt cx="7561363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A77DCCAC-FB62-EA53-F3C2-7EF9148F02F2}"/>
              </a:ext>
            </a:extLst>
          </xdr:cNvPr>
          <xdr:cNvSpPr txBox="1"/>
        </xdr:nvSpPr>
        <xdr:spPr>
          <a:xfrm>
            <a:off x="2477995" y="961965"/>
            <a:ext cx="6988368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5503751C-56F9-6E7B-E9A8-35B36BD986A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950913</xdr:colOff>
      <xdr:row>0</xdr:row>
      <xdr:rowOff>179388</xdr:rowOff>
    </xdr:from>
    <xdr:to>
      <xdr:col>4</xdr:col>
      <xdr:colOff>2429208</xdr:colOff>
      <xdr:row>4</xdr:row>
      <xdr:rowOff>176340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20E2BB5F-8C9A-4AEC-8720-30F300C66541}"/>
            </a:ext>
          </a:extLst>
        </xdr:cNvPr>
        <xdr:cNvGrpSpPr/>
      </xdr:nvGrpSpPr>
      <xdr:grpSpPr>
        <a:xfrm>
          <a:off x="1779174" y="179388"/>
          <a:ext cx="7549447" cy="758952"/>
          <a:chOff x="1905000" y="736600"/>
          <a:chExt cx="7509613" cy="728589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3EB01FE5-318E-F878-C103-C464CE54847A}"/>
              </a:ext>
            </a:extLst>
          </xdr:cNvPr>
          <xdr:cNvSpPr txBox="1"/>
        </xdr:nvSpPr>
        <xdr:spPr>
          <a:xfrm>
            <a:off x="2477993" y="961965"/>
            <a:ext cx="6936620" cy="298458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5B77D51E-9F3A-2970-983F-67C1D9142886}"/>
              </a:ext>
            </a:extLst>
          </xdr:cNvPr>
          <xdr:cNvPicPr>
            <a:picLocks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53735" cy="728589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76200</xdr:colOff>
      <xdr:row>5</xdr:row>
      <xdr:rowOff>165101</xdr:rowOff>
    </xdr:from>
    <xdr:to>
      <xdr:col>4</xdr:col>
      <xdr:colOff>3325586</xdr:colOff>
      <xdr:row>15</xdr:row>
      <xdr:rowOff>177801</xdr:rowOff>
    </xdr:to>
    <xdr:sp macro="" textlink="">
      <xdr:nvSpPr>
        <xdr:cNvPr id="5" name="TextBox 3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596406C8-A560-4B28-8584-52DE5EA047B0}"/>
            </a:ext>
          </a:extLst>
        </xdr:cNvPr>
        <xdr:cNvSpPr txBox="1"/>
      </xdr:nvSpPr>
      <xdr:spPr>
        <a:xfrm>
          <a:off x="904875" y="1165226"/>
          <a:ext cx="9326336" cy="1917700"/>
        </a:xfrm>
        <a:prstGeom prst="rect">
          <a:avLst/>
        </a:prstGeom>
        <a:solidFill>
          <a:sysClr val="window" lastClr="FFFFFF"/>
        </a:solidFill>
        <a:ln w="9525" cmpd="sng">
          <a:noFill/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Контактная информация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Чтобы оставить отзыв, комментарий или задать вопрос, пожалуйста, используйте указанную ниже контактную информацию. Мы будем рады получить обратную связь.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Адрес: </a:t>
          </a:r>
          <a:r>
            <a:rPr lang="ru-RU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 Алматы, пр. Аль-Фараби, 38, блок С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en-US" sz="14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esg@bcc.kz</a:t>
          </a:r>
          <a:endParaRPr lang="ru-RU" sz="14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Корпоративный сайт: </a:t>
          </a:r>
          <a:r>
            <a:rPr lang="en-US" sz="1400" b="0" u="sng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https://www.bcc.kz/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165100</xdr:rowOff>
    </xdr:from>
    <xdr:to>
      <xdr:col>5</xdr:col>
      <xdr:colOff>677963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AE74BA46-B00A-4291-B88F-F8A1013A8899}"/>
            </a:ext>
          </a:extLst>
        </xdr:cNvPr>
        <xdr:cNvGrpSpPr/>
      </xdr:nvGrpSpPr>
      <xdr:grpSpPr>
        <a:xfrm>
          <a:off x="1643185" y="165100"/>
          <a:ext cx="7841740" cy="761864"/>
          <a:chOff x="1905000" y="736600"/>
          <a:chExt cx="7561363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1723EE08-01C9-0FB6-8D70-1E19F8691A4F}"/>
              </a:ext>
            </a:extLst>
          </xdr:cNvPr>
          <xdr:cNvSpPr txBox="1"/>
        </xdr:nvSpPr>
        <xdr:spPr>
          <a:xfrm>
            <a:off x="2477995" y="961965"/>
            <a:ext cx="6988368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D28D260F-8209-FAFA-2ED5-B08B24B0887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38100</xdr:colOff>
      <xdr:row>103</xdr:row>
      <xdr:rowOff>228600</xdr:rowOff>
    </xdr:from>
    <xdr:to>
      <xdr:col>7</xdr:col>
      <xdr:colOff>12700</xdr:colOff>
      <xdr:row>113</xdr:row>
      <xdr:rowOff>58616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14EF8EB-796E-4806-812F-261893E8C037}"/>
            </a:ext>
          </a:extLst>
        </xdr:cNvPr>
        <xdr:cNvSpPr txBox="1"/>
      </xdr:nvSpPr>
      <xdr:spPr>
        <a:xfrm>
          <a:off x="866042" y="23454946"/>
          <a:ext cx="11507177" cy="180828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 акционерных обществах</a:t>
          </a:r>
          <a:r>
            <a:rPr lang="en-US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Не является аффилированным лицом данного акционерного общества и не являлся им в течение трех лет, предшествовавших его избранию в совет директоров</a:t>
          </a:r>
          <a:endParaRPr lang="en-US" sz="105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Не является аффилированным лицом по отношению к аффилированным лицам данного акционерного общества</a:t>
          </a:r>
          <a:endParaRPr lang="en-US" sz="105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Не связан подчиненностью с должностными лицами данного акционерного общества или организаций – аффилированных лиц данного акционерного общества и не был связан подчиненностью с данными лицами в течение трех лет, предшествовавших его избранию в совет директоров</a:t>
          </a:r>
          <a:endParaRPr lang="en-US" sz="105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Не является государственным служащим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Не является представителем акционера на заседаниях органов данного акционерного общества и не являлся им в течение трех лет, предшествовавших его избранию в совет директоров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Не участвует в аудите данного акционерного общества в качестве аудитора, работающего в составе аудиторской организации, и не участвовал в таком аудите в течение трех лет, предшествовавших его избранию в совет директоров</a:t>
          </a:r>
          <a:endParaRPr lang="en-US" sz="105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939800</xdr:colOff>
      <xdr:row>0</xdr:row>
      <xdr:rowOff>165100</xdr:rowOff>
    </xdr:from>
    <xdr:to>
      <xdr:col>4</xdr:col>
      <xdr:colOff>675610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995CEC8C-DDA0-46A8-B5E8-B95758FF21FF}"/>
            </a:ext>
          </a:extLst>
        </xdr:cNvPr>
        <xdr:cNvGrpSpPr/>
      </xdr:nvGrpSpPr>
      <xdr:grpSpPr>
        <a:xfrm>
          <a:off x="1370496" y="165100"/>
          <a:ext cx="7157027" cy="761864"/>
          <a:chOff x="1905000" y="736600"/>
          <a:chExt cx="7559026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B1EFE545-A181-60E5-A6F5-E44EAD32A140}"/>
              </a:ext>
            </a:extLst>
          </xdr:cNvPr>
          <xdr:cNvSpPr txBox="1">
            <a:spLocks/>
          </xdr:cNvSpPr>
        </xdr:nvSpPr>
        <xdr:spPr>
          <a:xfrm>
            <a:off x="2477995" y="961964"/>
            <a:ext cx="6986031" cy="310896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68C8C0AC-0089-4D41-8928-1E8D10765D8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1006061</xdr:colOff>
      <xdr:row>0</xdr:row>
      <xdr:rowOff>99391</xdr:rowOff>
    </xdr:from>
    <xdr:to>
      <xdr:col>5</xdr:col>
      <xdr:colOff>741871</xdr:colOff>
      <xdr:row>4</xdr:row>
      <xdr:rowOff>73855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FD5B3B67-1012-493E-A44C-22582F096E0D}"/>
            </a:ext>
          </a:extLst>
        </xdr:cNvPr>
        <xdr:cNvGrpSpPr/>
      </xdr:nvGrpSpPr>
      <xdr:grpSpPr>
        <a:xfrm>
          <a:off x="1834322" y="99391"/>
          <a:ext cx="7554592" cy="736464"/>
          <a:chOff x="1905000" y="736600"/>
          <a:chExt cx="7559026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0A0C7BB4-3378-8C16-B7D9-C13BBB2C547B}"/>
              </a:ext>
            </a:extLst>
          </xdr:cNvPr>
          <xdr:cNvSpPr txBox="1"/>
        </xdr:nvSpPr>
        <xdr:spPr>
          <a:xfrm>
            <a:off x="2477995" y="961965"/>
            <a:ext cx="6986031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5AA91928-0444-29A9-FFBE-C9608649395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104775</xdr:rowOff>
    </xdr:from>
    <xdr:to>
      <xdr:col>5</xdr:col>
      <xdr:colOff>687348</xdr:colOff>
      <xdr:row>4</xdr:row>
      <xdr:rowOff>79239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8F2D19F4-87CE-4EE2-8A01-7E3DDFFC970B}"/>
            </a:ext>
          </a:extLst>
        </xdr:cNvPr>
        <xdr:cNvGrpSpPr/>
      </xdr:nvGrpSpPr>
      <xdr:grpSpPr>
        <a:xfrm>
          <a:off x="1486452" y="104775"/>
          <a:ext cx="7632592" cy="736464"/>
          <a:chOff x="1905000" y="736600"/>
          <a:chExt cx="7570764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178004F1-B3BA-6D7C-D34A-2D215E8BFAFE}"/>
              </a:ext>
            </a:extLst>
          </xdr:cNvPr>
          <xdr:cNvSpPr txBox="1"/>
        </xdr:nvSpPr>
        <xdr:spPr>
          <a:xfrm>
            <a:off x="2477995" y="961965"/>
            <a:ext cx="6997769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6933B960-DC06-79C9-4F0F-FE8DE0982EB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165100</xdr:rowOff>
    </xdr:from>
    <xdr:to>
      <xdr:col>5</xdr:col>
      <xdr:colOff>675610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BA39E050-1629-4A64-9494-1E4F4D53B7F9}"/>
            </a:ext>
          </a:extLst>
        </xdr:cNvPr>
        <xdr:cNvGrpSpPr/>
      </xdr:nvGrpSpPr>
      <xdr:grpSpPr>
        <a:xfrm>
          <a:off x="1569278" y="165100"/>
          <a:ext cx="7554593" cy="761864"/>
          <a:chOff x="1905000" y="736600"/>
          <a:chExt cx="7559026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A4256288-F016-C1EC-A2D3-F862924FC65B}"/>
              </a:ext>
            </a:extLst>
          </xdr:cNvPr>
          <xdr:cNvSpPr txBox="1"/>
        </xdr:nvSpPr>
        <xdr:spPr>
          <a:xfrm>
            <a:off x="2477995" y="961965"/>
            <a:ext cx="6986031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0C1854CC-1450-ACA0-EB47-5854C7BF3BE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939799</xdr:colOff>
      <xdr:row>0</xdr:row>
      <xdr:rowOff>165100</xdr:rowOff>
    </xdr:from>
    <xdr:to>
      <xdr:col>5</xdr:col>
      <xdr:colOff>76199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96441C63-052D-495E-9517-CE81E299E1CD}"/>
            </a:ext>
          </a:extLst>
        </xdr:cNvPr>
        <xdr:cNvGrpSpPr/>
      </xdr:nvGrpSpPr>
      <xdr:grpSpPr>
        <a:xfrm>
          <a:off x="1710082" y="165100"/>
          <a:ext cx="6955182" cy="761864"/>
          <a:chOff x="1905000" y="736600"/>
          <a:chExt cx="7570764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8F211740-EAAA-5428-CCE0-E04BFFB61351}"/>
              </a:ext>
            </a:extLst>
          </xdr:cNvPr>
          <xdr:cNvSpPr txBox="1"/>
        </xdr:nvSpPr>
        <xdr:spPr>
          <a:xfrm>
            <a:off x="2477995" y="961965"/>
            <a:ext cx="6997769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C1B0568A-6A1B-6D1A-82AE-F4C98D2B4E9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165100</xdr:rowOff>
    </xdr:from>
    <xdr:to>
      <xdr:col>5</xdr:col>
      <xdr:colOff>677963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5660E60E-AC4C-47EF-A5CE-73E13F252B3E}"/>
            </a:ext>
          </a:extLst>
        </xdr:cNvPr>
        <xdr:cNvGrpSpPr/>
      </xdr:nvGrpSpPr>
      <xdr:grpSpPr>
        <a:xfrm>
          <a:off x="1768475" y="165100"/>
          <a:ext cx="7224813" cy="761864"/>
          <a:chOff x="1905000" y="736600"/>
          <a:chExt cx="7561363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19202DFF-D1BA-1E07-B398-2C92B70E8C67}"/>
              </a:ext>
            </a:extLst>
          </xdr:cNvPr>
          <xdr:cNvSpPr txBox="1"/>
        </xdr:nvSpPr>
        <xdr:spPr>
          <a:xfrm>
            <a:off x="2477995" y="961965"/>
            <a:ext cx="6988368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11BA4749-D848-D65C-E62D-D8A61B310B1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1111250</xdr:colOff>
      <xdr:row>0</xdr:row>
      <xdr:rowOff>0</xdr:rowOff>
    </xdr:from>
    <xdr:to>
      <xdr:col>6</xdr:col>
      <xdr:colOff>1568450</xdr:colOff>
      <xdr:row>0</xdr:row>
      <xdr:rowOff>34925</xdr:rowOff>
    </xdr:to>
    <xdr:sp macro="" textlink="">
      <xdr:nvSpPr>
        <xdr:cNvPr id="6" name="Rectangle 10">
          <a:extLst>
            <a:ext uri="{FF2B5EF4-FFF2-40B4-BE49-F238E27FC236}">
              <a16:creationId xmlns:a16="http://schemas.microsoft.com/office/drawing/2014/main" id="{41AB0B61-65BB-4BAE-9AC0-29DAF7735B94}"/>
            </a:ext>
          </a:extLst>
        </xdr:cNvPr>
        <xdr:cNvSpPr/>
      </xdr:nvSpPr>
      <xdr:spPr>
        <a:xfrm>
          <a:off x="10750550" y="377825"/>
          <a:ext cx="0" cy="228600"/>
        </a:xfrm>
        <a:prstGeom prst="rect">
          <a:avLst/>
        </a:prstGeom>
        <a:solidFill>
          <a:srgbClr val="34495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939800</xdr:colOff>
      <xdr:row>0</xdr:row>
      <xdr:rowOff>165100</xdr:rowOff>
    </xdr:from>
    <xdr:to>
      <xdr:col>5</xdr:col>
      <xdr:colOff>677963</xdr:colOff>
      <xdr:row>4</xdr:row>
      <xdr:rowOff>164964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EAFAA953-BAD2-4106-90EF-D57B31E97951}"/>
            </a:ext>
          </a:extLst>
        </xdr:cNvPr>
        <xdr:cNvGrpSpPr/>
      </xdr:nvGrpSpPr>
      <xdr:grpSpPr>
        <a:xfrm>
          <a:off x="1767742" y="165100"/>
          <a:ext cx="7548663" cy="761864"/>
          <a:chOff x="1905000" y="736600"/>
          <a:chExt cx="7561363" cy="761864"/>
        </a:xfrm>
      </xdr:grpSpPr>
      <xdr:sp macro="" textlink="">
        <xdr:nvSpPr>
          <xdr:cNvPr id="3" name="Google Shape;2966;p283">
            <a:extLst>
              <a:ext uri="{FF2B5EF4-FFF2-40B4-BE49-F238E27FC236}">
                <a16:creationId xmlns:a16="http://schemas.microsoft.com/office/drawing/2014/main" id="{06D65C13-DD2D-2F49-F631-33FDFEDFD5CE}"/>
              </a:ext>
            </a:extLst>
          </xdr:cNvPr>
          <xdr:cNvSpPr txBox="1"/>
        </xdr:nvSpPr>
        <xdr:spPr>
          <a:xfrm>
            <a:off x="2477995" y="961965"/>
            <a:ext cx="6988368" cy="3111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t" anchorCtr="0">
            <a:sp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Tx/>
              <a:buFont typeface="Arial"/>
              <a:buNone/>
              <a:tabLst/>
              <a:defRPr/>
            </a:pPr>
            <a:r>
              <a:rPr kumimoji="0" lang="ru-RU" sz="14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ontserrat" panose="00000500000000000000" pitchFamily="2" charset="-52"/>
                <a:ea typeface="Montserrat SemiBold"/>
                <a:cs typeface="Montserrat" panose="020B0604020202020204" charset="0"/>
                <a:sym typeface="Arial"/>
              </a:rPr>
              <a:t>Справочник по устойчивому развитию АО «Банк ЦентрКредит»</a:t>
            </a:r>
          </a:p>
        </xdr:txBody>
      </xdr:sp>
      <xdr:pic>
        <xdr:nvPicPr>
          <xdr:cNvPr id="4" name="Picture 6" descr="Программа поддержки МСБ в сфере обрабатывающей промышленности 2 транш">
            <a:extLst>
              <a:ext uri="{FF2B5EF4-FFF2-40B4-BE49-F238E27FC236}">
                <a16:creationId xmlns:a16="http://schemas.microsoft.com/office/drawing/2014/main" id="{943511ED-CE91-206C-103A-B26C1B2610B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34" t="16382" r="74217" b="21436"/>
          <a:stretch/>
        </xdr:blipFill>
        <xdr:spPr bwMode="auto">
          <a:xfrm>
            <a:off x="1905000" y="736600"/>
            <a:ext cx="761864" cy="761864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9850-0A8B-4140-97A7-AD5EF2A0C7CA}">
  <sheetPr>
    <tabColor theme="9" tint="0.39997558519241921"/>
  </sheetPr>
  <dimension ref="A9:AR9"/>
  <sheetViews>
    <sheetView showGridLines="0" zoomScaleNormal="100" workbookViewId="0">
      <selection activeCell="AB12" sqref="AB12"/>
    </sheetView>
  </sheetViews>
  <sheetFormatPr defaultColWidth="8.7109375" defaultRowHeight="15" x14ac:dyDescent="0.25"/>
  <cols>
    <col min="1" max="44" width="8.7109375" style="1"/>
    <col min="45" max="16384" width="8.7109375" style="2"/>
  </cols>
  <sheetData>
    <row r="9" spans="14:14" x14ac:dyDescent="0.25">
      <c r="N9" s="1" t="s">
        <v>0</v>
      </c>
    </row>
  </sheetData>
  <sheetProtection algorithmName="SHA-512" hashValue="IFBpR2PJI7EiHYVUbdEh3bwzaFfj/hshhyDsIjNXhz7R6AXRk24KcpAkqBoLutHidMydhdoaqACRSR6qXo9PoQ==" saltValue="cvLrNSbBP0SAeIXtYnoYj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2AFB-F7F2-49C3-8F25-CEADA7F3F5CF}">
  <sheetPr>
    <tabColor rgb="FF92D050"/>
  </sheetPr>
  <dimension ref="B1:L111"/>
  <sheetViews>
    <sheetView showGridLines="0" topLeftCell="A92" zoomScale="115" zoomScaleNormal="115" workbookViewId="0">
      <selection activeCell="C53" sqref="C53:C57"/>
    </sheetView>
  </sheetViews>
  <sheetFormatPr defaultColWidth="8.7109375" defaultRowHeight="15" x14ac:dyDescent="0.25"/>
  <cols>
    <col min="1" max="1" width="8.7109375" style="3"/>
    <col min="2" max="2" width="3.7109375" style="3" customWidth="1"/>
    <col min="3" max="3" width="75.7109375" style="18" customWidth="1"/>
    <col min="4" max="4" width="19.85546875" style="8" customWidth="1"/>
    <col min="5" max="8" width="25.7109375" style="6" customWidth="1"/>
    <col min="9" max="9" width="25.7109375" style="3" customWidth="1"/>
    <col min="10" max="10" width="23.28515625" style="3" customWidth="1"/>
    <col min="11" max="12" width="16" style="3" customWidth="1"/>
    <col min="13" max="16384" width="8.7109375" style="3"/>
  </cols>
  <sheetData>
    <row r="1" spans="2:10" x14ac:dyDescent="0.25">
      <c r="C1" s="9"/>
      <c r="D1" s="5"/>
      <c r="E1" s="4"/>
      <c r="F1" s="4"/>
    </row>
    <row r="2" spans="2:10" x14ac:dyDescent="0.25">
      <c r="C2" s="9"/>
      <c r="D2" s="5"/>
      <c r="E2" s="4"/>
      <c r="F2" s="4"/>
    </row>
    <row r="3" spans="2:10" x14ac:dyDescent="0.25">
      <c r="C3" s="9"/>
      <c r="D3" s="5"/>
      <c r="E3" s="4"/>
      <c r="F3" s="4"/>
    </row>
    <row r="4" spans="2:10" x14ac:dyDescent="0.25">
      <c r="C4" s="9"/>
      <c r="D4" s="5"/>
      <c r="E4" s="4"/>
      <c r="F4" s="4"/>
    </row>
    <row r="5" spans="2:10" x14ac:dyDescent="0.25">
      <c r="C5" s="9"/>
      <c r="D5" s="5"/>
      <c r="E5" s="4"/>
      <c r="F5" s="4"/>
    </row>
    <row r="6" spans="2:10" x14ac:dyDescent="0.25">
      <c r="C6" s="3"/>
      <c r="D6" s="10"/>
      <c r="E6" s="7"/>
      <c r="F6" s="7"/>
    </row>
    <row r="7" spans="2:10" ht="18.75" x14ac:dyDescent="0.25">
      <c r="C7" s="11" t="s">
        <v>398</v>
      </c>
      <c r="G7"/>
    </row>
    <row r="8" spans="2:10" x14ac:dyDescent="0.25">
      <c r="C8" s="12"/>
      <c r="D8" s="13"/>
      <c r="E8" s="14"/>
      <c r="F8" s="14"/>
    </row>
    <row r="9" spans="2:10" x14ac:dyDescent="0.25">
      <c r="C9" s="660" t="s">
        <v>399</v>
      </c>
      <c r="D9" s="660"/>
      <c r="E9" s="660"/>
      <c r="F9" s="660"/>
      <c r="G9" s="23"/>
      <c r="H9" s="23"/>
      <c r="I9" s="2"/>
    </row>
    <row r="10" spans="2:10" x14ac:dyDescent="0.25">
      <c r="C10" s="273"/>
      <c r="D10" s="25" t="s">
        <v>13</v>
      </c>
      <c r="E10" s="26">
        <v>2022</v>
      </c>
      <c r="F10" s="26">
        <v>2023</v>
      </c>
      <c r="G10" s="26" t="s">
        <v>535</v>
      </c>
      <c r="H10" s="26" t="s">
        <v>536</v>
      </c>
      <c r="I10" s="2"/>
    </row>
    <row r="11" spans="2:10" x14ac:dyDescent="0.25">
      <c r="C11" s="372" t="s">
        <v>400</v>
      </c>
      <c r="D11" s="431" t="s">
        <v>401</v>
      </c>
      <c r="E11" s="447">
        <v>562</v>
      </c>
      <c r="F11" s="448">
        <v>323.60000000000002</v>
      </c>
      <c r="G11" s="55">
        <v>365</v>
      </c>
      <c r="H11" s="55">
        <v>365</v>
      </c>
      <c r="I11" s="2"/>
    </row>
    <row r="12" spans="2:10" x14ac:dyDescent="0.25">
      <c r="C12" s="378" t="s">
        <v>549</v>
      </c>
      <c r="D12" s="433" t="s">
        <v>401</v>
      </c>
      <c r="E12" s="449">
        <v>6537</v>
      </c>
      <c r="F12" s="449">
        <v>8358</v>
      </c>
      <c r="G12" s="449">
        <v>6933</v>
      </c>
      <c r="H12" s="449">
        <v>6223</v>
      </c>
      <c r="I12" s="2"/>
    </row>
    <row r="13" spans="2:10" x14ac:dyDescent="0.25">
      <c r="C13" s="664" t="s">
        <v>403</v>
      </c>
      <c r="D13" s="665"/>
      <c r="E13" s="665"/>
      <c r="F13" s="665"/>
      <c r="G13" s="665"/>
      <c r="H13" s="665"/>
      <c r="I13" s="2"/>
    </row>
    <row r="14" spans="2:10" x14ac:dyDescent="0.25">
      <c r="B14" s="6"/>
      <c r="C14" s="451" t="s">
        <v>404</v>
      </c>
      <c r="D14" s="433" t="s">
        <v>401</v>
      </c>
      <c r="E14" s="452">
        <v>6730</v>
      </c>
      <c r="F14" s="453">
        <v>7444</v>
      </c>
      <c r="G14" s="453">
        <v>8338</v>
      </c>
      <c r="H14" s="453">
        <v>8338</v>
      </c>
      <c r="I14" s="2"/>
    </row>
    <row r="15" spans="2:10" x14ac:dyDescent="0.25">
      <c r="B15" s="6"/>
      <c r="C15" s="451" t="s">
        <v>405</v>
      </c>
      <c r="D15" s="454" t="s">
        <v>406</v>
      </c>
      <c r="E15" s="59" t="s">
        <v>407</v>
      </c>
      <c r="F15" s="455" t="s">
        <v>408</v>
      </c>
      <c r="G15" s="55">
        <v>4.0999999999999996</v>
      </c>
      <c r="H15" s="55">
        <v>4.0999999999999996</v>
      </c>
      <c r="I15" s="2"/>
    </row>
    <row r="16" spans="2:10" s="33" customFormat="1" ht="20.25" customHeight="1" x14ac:dyDescent="0.25">
      <c r="B16" s="80"/>
      <c r="C16" s="666" t="s">
        <v>562</v>
      </c>
      <c r="D16" s="666"/>
      <c r="E16" s="666"/>
      <c r="F16" s="666"/>
      <c r="G16" s="666"/>
      <c r="H16" s="666"/>
      <c r="I16" s="369"/>
      <c r="J16" s="369"/>
    </row>
    <row r="17" spans="2:9" ht="27" customHeight="1" x14ac:dyDescent="0.25">
      <c r="B17" s="6"/>
      <c r="C17" s="667" t="s">
        <v>559</v>
      </c>
      <c r="D17" s="667"/>
      <c r="E17" s="667"/>
      <c r="F17" s="667"/>
      <c r="G17" s="667"/>
      <c r="H17" s="667"/>
      <c r="I17" s="2"/>
    </row>
    <row r="18" spans="2:9" ht="14.25" customHeight="1" x14ac:dyDescent="0.25">
      <c r="B18" s="6"/>
      <c r="C18" s="368"/>
      <c r="D18" s="368"/>
      <c r="E18" s="368"/>
      <c r="F18" s="368"/>
      <c r="G18" s="2"/>
      <c r="H18" s="2"/>
      <c r="I18" s="2"/>
    </row>
    <row r="19" spans="2:9" ht="14.25" customHeight="1" x14ac:dyDescent="0.25">
      <c r="B19" s="6"/>
      <c r="C19" s="368"/>
      <c r="D19" s="368"/>
      <c r="E19" s="368"/>
      <c r="F19" s="368"/>
      <c r="G19" s="2"/>
      <c r="H19" s="2"/>
      <c r="I19" s="2"/>
    </row>
    <row r="20" spans="2:9" x14ac:dyDescent="0.25">
      <c r="B20" s="6"/>
      <c r="C20" s="119" t="s">
        <v>477</v>
      </c>
      <c r="D20" s="119"/>
      <c r="E20" s="119"/>
      <c r="F20" s="2"/>
      <c r="G20" s="2"/>
      <c r="H20" s="2"/>
      <c r="I20" s="2"/>
    </row>
    <row r="21" spans="2:9" x14ac:dyDescent="0.25">
      <c r="B21" s="6"/>
      <c r="C21" s="273"/>
      <c r="D21" s="25" t="s">
        <v>13</v>
      </c>
      <c r="E21" s="26">
        <v>2024</v>
      </c>
      <c r="F21" s="3"/>
      <c r="G21" s="3"/>
      <c r="H21" s="3"/>
    </row>
    <row r="22" spans="2:9" x14ac:dyDescent="0.25">
      <c r="B22" s="6"/>
      <c r="C22" s="372" t="s">
        <v>400</v>
      </c>
      <c r="D22" s="431" t="s">
        <v>401</v>
      </c>
      <c r="E22" s="501" t="s">
        <v>565</v>
      </c>
      <c r="F22" s="3"/>
      <c r="G22" s="3"/>
      <c r="H22" s="3"/>
    </row>
    <row r="23" spans="2:9" x14ac:dyDescent="0.25">
      <c r="B23" s="6"/>
      <c r="C23" s="378" t="s">
        <v>402</v>
      </c>
      <c r="D23" s="433" t="s">
        <v>401</v>
      </c>
      <c r="E23" s="502" t="s">
        <v>566</v>
      </c>
      <c r="F23" s="3"/>
      <c r="G23" s="3"/>
      <c r="H23" s="3"/>
    </row>
    <row r="24" spans="2:9" x14ac:dyDescent="0.25">
      <c r="B24" s="6"/>
      <c r="C24" s="378" t="s">
        <v>478</v>
      </c>
      <c r="D24" s="454" t="s">
        <v>406</v>
      </c>
      <c r="E24" s="503" t="s">
        <v>567</v>
      </c>
      <c r="F24" s="504"/>
      <c r="G24" s="505"/>
      <c r="H24" s="3"/>
    </row>
    <row r="25" spans="2:9" x14ac:dyDescent="0.25">
      <c r="B25" s="6"/>
      <c r="C25" s="577" t="s">
        <v>534</v>
      </c>
      <c r="D25" s="575"/>
      <c r="E25" s="576"/>
      <c r="F25" s="504"/>
      <c r="G25" s="505"/>
      <c r="H25" s="3"/>
    </row>
    <row r="26" spans="2:9" x14ac:dyDescent="0.25">
      <c r="B26" s="6"/>
      <c r="C26" s="551"/>
      <c r="D26" s="575"/>
      <c r="E26" s="576"/>
      <c r="F26" s="504"/>
      <c r="G26" s="505"/>
      <c r="H26" s="3"/>
    </row>
    <row r="27" spans="2:9" x14ac:dyDescent="0.25">
      <c r="B27" s="6"/>
      <c r="C27" s="456"/>
      <c r="D27" s="35"/>
      <c r="E27" s="2"/>
      <c r="F27" s="394"/>
      <c r="G27" s="2"/>
      <c r="H27" s="2"/>
      <c r="I27" s="2"/>
    </row>
    <row r="28" spans="2:9" x14ac:dyDescent="0.25">
      <c r="B28" s="6"/>
      <c r="C28" s="660" t="s">
        <v>409</v>
      </c>
      <c r="D28" s="660"/>
      <c r="E28" s="660"/>
      <c r="F28" s="660"/>
      <c r="G28" s="23"/>
      <c r="H28" s="2"/>
      <c r="I28" s="2"/>
    </row>
    <row r="29" spans="2:9" x14ac:dyDescent="0.25">
      <c r="B29" s="6"/>
      <c r="C29" s="273"/>
      <c r="D29" s="25" t="s">
        <v>13</v>
      </c>
      <c r="E29" s="26">
        <v>2022</v>
      </c>
      <c r="F29" s="26">
        <v>2023</v>
      </c>
      <c r="G29" s="26" t="s">
        <v>464</v>
      </c>
      <c r="H29" s="2"/>
      <c r="I29" s="2"/>
    </row>
    <row r="30" spans="2:9" s="6" customFormat="1" x14ac:dyDescent="0.25">
      <c r="B30" s="3"/>
      <c r="C30" s="377" t="s">
        <v>410</v>
      </c>
      <c r="D30" s="431" t="s">
        <v>401</v>
      </c>
      <c r="E30" s="457">
        <v>6729.5033726328202</v>
      </c>
      <c r="F30" s="458">
        <v>7444.1788763756194</v>
      </c>
      <c r="G30" s="458">
        <v>8338</v>
      </c>
      <c r="H30" s="2"/>
      <c r="I30" s="2"/>
    </row>
    <row r="31" spans="2:9" s="6" customFormat="1" x14ac:dyDescent="0.25">
      <c r="B31" s="3"/>
      <c r="C31" s="378" t="s">
        <v>411</v>
      </c>
      <c r="D31" s="433" t="s">
        <v>401</v>
      </c>
      <c r="E31" s="449">
        <v>479.7</v>
      </c>
      <c r="F31" s="450">
        <v>74.540000000000006</v>
      </c>
      <c r="G31" s="450">
        <v>34</v>
      </c>
      <c r="H31" s="2"/>
      <c r="I31" s="2"/>
    </row>
    <row r="32" spans="2:9" s="6" customFormat="1" x14ac:dyDescent="0.25">
      <c r="C32" s="378" t="s">
        <v>412</v>
      </c>
      <c r="D32" s="433" t="s">
        <v>401</v>
      </c>
      <c r="E32" s="449">
        <v>13.5</v>
      </c>
      <c r="F32" s="450">
        <v>72.28</v>
      </c>
      <c r="G32" s="450">
        <v>75</v>
      </c>
      <c r="H32" s="2"/>
      <c r="I32" s="2"/>
    </row>
    <row r="33" spans="3:9" s="6" customFormat="1" x14ac:dyDescent="0.25">
      <c r="C33" s="378" t="s">
        <v>413</v>
      </c>
      <c r="D33" s="433" t="s">
        <v>401</v>
      </c>
      <c r="E33" s="449">
        <v>558.9</v>
      </c>
      <c r="F33" s="450">
        <v>897.15</v>
      </c>
      <c r="G33" s="450">
        <v>835</v>
      </c>
      <c r="H33" s="2"/>
      <c r="I33" s="2"/>
    </row>
    <row r="34" spans="3:9" s="6" customFormat="1" x14ac:dyDescent="0.25">
      <c r="C34" s="378" t="s">
        <v>414</v>
      </c>
      <c r="D34" s="433" t="s">
        <v>401</v>
      </c>
      <c r="E34" s="449">
        <v>62.3</v>
      </c>
      <c r="F34" s="450">
        <v>232.09</v>
      </c>
      <c r="G34" s="450">
        <v>251</v>
      </c>
      <c r="H34" s="2"/>
      <c r="I34" s="2"/>
    </row>
    <row r="35" spans="3:9" s="6" customFormat="1" x14ac:dyDescent="0.25">
      <c r="C35" s="378" t="s">
        <v>415</v>
      </c>
      <c r="D35" s="433" t="s">
        <v>401</v>
      </c>
      <c r="E35" s="449">
        <v>0.3</v>
      </c>
      <c r="F35" s="450">
        <v>0.3</v>
      </c>
      <c r="G35" s="450">
        <v>0.33</v>
      </c>
      <c r="H35" s="2"/>
      <c r="I35" s="2"/>
    </row>
    <row r="36" spans="3:9" s="6" customFormat="1" x14ac:dyDescent="0.25">
      <c r="C36" s="378" t="s">
        <v>416</v>
      </c>
      <c r="D36" s="433" t="s">
        <v>401</v>
      </c>
      <c r="E36" s="449">
        <v>371.9</v>
      </c>
      <c r="F36" s="450">
        <v>530.74</v>
      </c>
      <c r="G36" s="450">
        <v>514</v>
      </c>
      <c r="H36" s="2"/>
      <c r="I36" s="2"/>
    </row>
    <row r="37" spans="3:9" s="6" customFormat="1" x14ac:dyDescent="0.25">
      <c r="C37" s="378" t="s">
        <v>417</v>
      </c>
      <c r="D37" s="433" t="s">
        <v>401</v>
      </c>
      <c r="E37" s="449">
        <v>1056.8</v>
      </c>
      <c r="F37" s="459">
        <v>1225</v>
      </c>
      <c r="G37" s="450">
        <v>2097</v>
      </c>
      <c r="H37" s="2"/>
      <c r="I37" s="2"/>
    </row>
    <row r="38" spans="3:9" s="6" customFormat="1" x14ac:dyDescent="0.25">
      <c r="C38" s="378" t="s">
        <v>418</v>
      </c>
      <c r="D38" s="433" t="s">
        <v>401</v>
      </c>
      <c r="E38" s="449">
        <v>28.7</v>
      </c>
      <c r="F38" s="450">
        <v>22.65</v>
      </c>
      <c r="G38" s="450">
        <v>143</v>
      </c>
      <c r="H38" s="2"/>
      <c r="I38" s="2"/>
    </row>
    <row r="39" spans="3:9" s="6" customFormat="1" x14ac:dyDescent="0.25">
      <c r="C39" s="378" t="s">
        <v>419</v>
      </c>
      <c r="D39" s="433" t="s">
        <v>401</v>
      </c>
      <c r="E39" s="449">
        <v>4157.2</v>
      </c>
      <c r="F39" s="450">
        <v>4388</v>
      </c>
      <c r="G39" s="450">
        <v>4389</v>
      </c>
      <c r="H39" s="2"/>
      <c r="I39" s="2"/>
    </row>
    <row r="40" spans="3:9" s="6" customFormat="1" x14ac:dyDescent="0.25">
      <c r="C40" s="547" t="s">
        <v>482</v>
      </c>
      <c r="D40" s="460"/>
      <c r="E40" s="436"/>
      <c r="F40" s="436"/>
      <c r="G40" s="436"/>
      <c r="H40" s="2"/>
      <c r="I40" s="2"/>
    </row>
    <row r="41" spans="3:9" s="6" customFormat="1" x14ac:dyDescent="0.25">
      <c r="C41" s="435"/>
      <c r="D41" s="460"/>
      <c r="E41" s="436"/>
      <c r="F41" s="436"/>
      <c r="G41" s="2"/>
      <c r="H41" s="2"/>
      <c r="I41" s="2"/>
    </row>
    <row r="42" spans="3:9" s="6" customFormat="1" x14ac:dyDescent="0.25">
      <c r="C42" s="435"/>
      <c r="D42" s="460"/>
      <c r="E42" s="436"/>
      <c r="F42" s="436"/>
      <c r="G42" s="2"/>
      <c r="H42" s="2"/>
      <c r="I42" s="2"/>
    </row>
    <row r="43" spans="3:9" x14ac:dyDescent="0.25">
      <c r="C43" s="660" t="s">
        <v>420</v>
      </c>
      <c r="D43" s="660"/>
      <c r="E43" s="660"/>
      <c r="F43" s="660"/>
      <c r="G43" s="23"/>
      <c r="H43" s="2"/>
      <c r="I43" s="2"/>
    </row>
    <row r="44" spans="3:9" x14ac:dyDescent="0.25">
      <c r="C44" s="273"/>
      <c r="D44" s="25" t="s">
        <v>13</v>
      </c>
      <c r="E44" s="26">
        <v>2022</v>
      </c>
      <c r="F44" s="26">
        <v>2023</v>
      </c>
      <c r="G44" s="26" t="s">
        <v>464</v>
      </c>
      <c r="H44" s="2"/>
      <c r="I44" s="2"/>
    </row>
    <row r="45" spans="3:9" x14ac:dyDescent="0.25">
      <c r="C45" s="372" t="s">
        <v>420</v>
      </c>
      <c r="D45" s="461" t="s">
        <v>421</v>
      </c>
      <c r="E45" s="462" t="s">
        <v>422</v>
      </c>
      <c r="F45" s="463" t="s">
        <v>423</v>
      </c>
      <c r="G45" s="55">
        <v>0.86</v>
      </c>
      <c r="H45" s="508"/>
      <c r="I45" s="464"/>
    </row>
    <row r="46" spans="3:9" x14ac:dyDescent="0.25">
      <c r="C46" s="547" t="s">
        <v>483</v>
      </c>
      <c r="D46" s="460"/>
      <c r="E46" s="436"/>
      <c r="F46" s="436"/>
      <c r="G46" s="436"/>
      <c r="H46" s="2"/>
      <c r="I46" s="465"/>
    </row>
    <row r="47" spans="3:9" s="6" customFormat="1" x14ac:dyDescent="0.25">
      <c r="C47" s="435"/>
      <c r="D47" s="460"/>
      <c r="E47" s="436"/>
      <c r="F47" s="436"/>
      <c r="G47" s="2"/>
      <c r="H47" s="2"/>
      <c r="I47" s="2"/>
    </row>
    <row r="48" spans="3:9" s="6" customFormat="1" x14ac:dyDescent="0.25">
      <c r="C48" s="435"/>
      <c r="D48" s="460"/>
      <c r="E48" s="436"/>
      <c r="F48" s="436"/>
      <c r="G48" s="2"/>
      <c r="H48" s="2"/>
      <c r="I48" s="2"/>
    </row>
    <row r="49" spans="2:12" s="6" customFormat="1" x14ac:dyDescent="0.25">
      <c r="B49" s="3"/>
      <c r="C49" s="668" t="s">
        <v>424</v>
      </c>
      <c r="D49" s="668"/>
      <c r="E49" s="668"/>
      <c r="F49" s="668"/>
      <c r="G49" s="668"/>
      <c r="H49" s="668"/>
      <c r="I49" s="668"/>
      <c r="J49" s="668"/>
      <c r="K49" s="668"/>
      <c r="L49" s="668"/>
    </row>
    <row r="50" spans="2:12" s="6" customFormat="1" ht="15" customHeight="1" x14ac:dyDescent="0.25">
      <c r="B50" s="3"/>
      <c r="C50" s="273"/>
      <c r="D50" s="670" t="s">
        <v>425</v>
      </c>
      <c r="E50" s="671"/>
      <c r="F50" s="671"/>
      <c r="G50" s="672" t="s">
        <v>560</v>
      </c>
      <c r="H50" s="672"/>
      <c r="I50" s="672"/>
      <c r="J50" s="672" t="s">
        <v>484</v>
      </c>
      <c r="K50" s="672"/>
      <c r="L50" s="672"/>
    </row>
    <row r="51" spans="2:12" s="6" customFormat="1" x14ac:dyDescent="0.25">
      <c r="B51" s="3"/>
      <c r="C51" s="273"/>
      <c r="D51" s="466" t="s">
        <v>13</v>
      </c>
      <c r="E51" s="467" t="s">
        <v>44</v>
      </c>
      <c r="F51" s="26" t="s">
        <v>464</v>
      </c>
      <c r="G51" s="25" t="s">
        <v>13</v>
      </c>
      <c r="H51" s="26" t="s">
        <v>44</v>
      </c>
      <c r="I51" s="26" t="s">
        <v>464</v>
      </c>
      <c r="J51" s="25" t="s">
        <v>13</v>
      </c>
      <c r="K51" s="26" t="s">
        <v>44</v>
      </c>
      <c r="L51" s="26" t="s">
        <v>464</v>
      </c>
    </row>
    <row r="52" spans="2:12" s="6" customFormat="1" ht="30" x14ac:dyDescent="0.25">
      <c r="B52" s="3"/>
      <c r="C52" s="377" t="s">
        <v>426</v>
      </c>
      <c r="D52" s="54" t="s">
        <v>406</v>
      </c>
      <c r="E52" s="487">
        <v>5.8023066569843333</v>
      </c>
      <c r="F52" s="487">
        <v>4.0999999999999996</v>
      </c>
      <c r="G52" s="469" t="s">
        <v>99</v>
      </c>
      <c r="H52" s="487">
        <v>813.26516852518841</v>
      </c>
      <c r="I52" s="487">
        <f>1255035282/1000000</f>
        <v>1255.0352820000001</v>
      </c>
      <c r="J52" s="469" t="s">
        <v>485</v>
      </c>
      <c r="K52" s="487">
        <f t="shared" ref="K52:L54" si="0">E52/H52*1000</f>
        <v>7.1345815381550111</v>
      </c>
      <c r="L52" s="487">
        <f t="shared" si="0"/>
        <v>3.2668404297497666</v>
      </c>
    </row>
    <row r="53" spans="2:12" s="6" customFormat="1" x14ac:dyDescent="0.25">
      <c r="B53" s="3"/>
      <c r="C53" s="632" t="s">
        <v>427</v>
      </c>
      <c r="D53" s="54" t="s">
        <v>406</v>
      </c>
      <c r="E53" s="468">
        <v>3.5</v>
      </c>
      <c r="F53" s="487">
        <v>3.2</v>
      </c>
      <c r="G53" s="469" t="s">
        <v>99</v>
      </c>
      <c r="H53" s="468">
        <v>80.8</v>
      </c>
      <c r="I53" s="487">
        <f>102580813.35/1000000</f>
        <v>102.58081335</v>
      </c>
      <c r="J53" s="469" t="s">
        <v>485</v>
      </c>
      <c r="K53" s="487">
        <f t="shared" si="0"/>
        <v>43.316831683168317</v>
      </c>
      <c r="L53" s="487">
        <f t="shared" si="0"/>
        <v>31.194917407037696</v>
      </c>
    </row>
    <row r="54" spans="2:12" s="6" customFormat="1" x14ac:dyDescent="0.25">
      <c r="B54" s="3"/>
      <c r="C54" s="632" t="s">
        <v>428</v>
      </c>
      <c r="D54" s="54" t="s">
        <v>406</v>
      </c>
      <c r="E54" s="468">
        <v>0.3</v>
      </c>
      <c r="F54" s="487">
        <v>0.1</v>
      </c>
      <c r="G54" s="469" t="s">
        <v>99</v>
      </c>
      <c r="H54" s="468">
        <v>18.5</v>
      </c>
      <c r="I54" s="487">
        <f>15825392.03/1000000</f>
        <v>15.82539203</v>
      </c>
      <c r="J54" s="469" t="s">
        <v>485</v>
      </c>
      <c r="K54" s="487">
        <f t="shared" si="0"/>
        <v>16.216216216216218</v>
      </c>
      <c r="L54" s="487">
        <f t="shared" si="0"/>
        <v>6.3189587853767692</v>
      </c>
    </row>
    <row r="55" spans="2:12" s="6" customFormat="1" x14ac:dyDescent="0.25">
      <c r="B55" s="3"/>
      <c r="C55" s="632" t="s">
        <v>429</v>
      </c>
      <c r="D55" s="54" t="s">
        <v>406</v>
      </c>
      <c r="E55" s="468">
        <v>0.5</v>
      </c>
      <c r="F55" s="487">
        <v>0.2</v>
      </c>
      <c r="G55" s="469" t="s">
        <v>99</v>
      </c>
      <c r="H55" s="468">
        <v>38</v>
      </c>
      <c r="I55" s="487">
        <f>70834372.16/1000000</f>
        <v>70.834372160000001</v>
      </c>
      <c r="J55" s="469" t="s">
        <v>485</v>
      </c>
      <c r="K55" s="487">
        <f t="shared" ref="K55:K57" si="1">E55/H55*1000</f>
        <v>13.157894736842104</v>
      </c>
      <c r="L55" s="487">
        <f>F55/I55*1000</f>
        <v>2.8234880030875678</v>
      </c>
    </row>
    <row r="56" spans="2:12" s="6" customFormat="1" x14ac:dyDescent="0.25">
      <c r="B56" s="3"/>
      <c r="C56" s="632" t="s">
        <v>487</v>
      </c>
      <c r="D56" s="54" t="s">
        <v>406</v>
      </c>
      <c r="E56" s="468">
        <v>0.4</v>
      </c>
      <c r="F56" s="487">
        <v>0.2</v>
      </c>
      <c r="G56" s="469" t="s">
        <v>99</v>
      </c>
      <c r="H56" s="468">
        <v>44.8</v>
      </c>
      <c r="I56" s="487">
        <f>102473075.97/1000000</f>
        <v>102.47307597</v>
      </c>
      <c r="J56" s="469" t="s">
        <v>485</v>
      </c>
      <c r="K56" s="487">
        <f t="shared" si="1"/>
        <v>8.9285714285714306</v>
      </c>
      <c r="L56" s="487">
        <f>F56/I56*1000</f>
        <v>1.9517321804466179</v>
      </c>
    </row>
    <row r="57" spans="2:12" s="6" customFormat="1" x14ac:dyDescent="0.25">
      <c r="B57" s="3"/>
      <c r="C57" s="632" t="s">
        <v>431</v>
      </c>
      <c r="D57" s="54" t="s">
        <v>406</v>
      </c>
      <c r="E57" s="468">
        <v>1.1000000000000001</v>
      </c>
      <c r="F57" s="487">
        <v>0.4</v>
      </c>
      <c r="G57" s="469" t="s">
        <v>99</v>
      </c>
      <c r="H57" s="468">
        <v>631.1</v>
      </c>
      <c r="I57" s="487">
        <f>I52-I53-I54-I55-I56</f>
        <v>963.32162849000008</v>
      </c>
      <c r="J57" s="469" t="s">
        <v>485</v>
      </c>
      <c r="K57" s="487">
        <f t="shared" si="1"/>
        <v>1.7429884328949454</v>
      </c>
      <c r="L57" s="487">
        <f>F57/I57*1000</f>
        <v>0.41522995868679624</v>
      </c>
    </row>
    <row r="58" spans="2:12" ht="37.5" customHeight="1" x14ac:dyDescent="0.25">
      <c r="C58" s="673" t="s">
        <v>486</v>
      </c>
      <c r="D58" s="673"/>
      <c r="E58" s="673"/>
      <c r="F58" s="673"/>
      <c r="G58" s="673"/>
      <c r="H58" s="673"/>
      <c r="I58" s="673"/>
      <c r="J58" s="673"/>
      <c r="K58" s="673"/>
      <c r="L58" s="673"/>
    </row>
    <row r="59" spans="2:12" x14ac:dyDescent="0.25">
      <c r="C59" s="550" t="s">
        <v>488</v>
      </c>
      <c r="D59" s="369"/>
      <c r="E59" s="368"/>
      <c r="F59" s="368"/>
      <c r="G59" s="368"/>
      <c r="H59" s="368"/>
      <c r="I59" s="368"/>
    </row>
    <row r="61" spans="2:12" x14ac:dyDescent="0.25">
      <c r="C61" s="21" t="s">
        <v>453</v>
      </c>
      <c r="D61" s="90"/>
      <c r="E61" s="91"/>
      <c r="F61" s="91"/>
      <c r="G61" s="23"/>
      <c r="H61" s="2"/>
      <c r="I61" s="2"/>
    </row>
    <row r="62" spans="2:12" x14ac:dyDescent="0.25">
      <c r="C62" s="92"/>
      <c r="D62" s="25" t="s">
        <v>13</v>
      </c>
      <c r="E62" s="26" t="s">
        <v>43</v>
      </c>
      <c r="F62" s="26" t="s">
        <v>44</v>
      </c>
      <c r="G62" s="26" t="s">
        <v>464</v>
      </c>
      <c r="H62" s="2"/>
      <c r="I62" s="2"/>
    </row>
    <row r="63" spans="2:12" x14ac:dyDescent="0.25">
      <c r="C63" s="488" t="s">
        <v>454</v>
      </c>
      <c r="D63" s="340"/>
      <c r="E63" s="489"/>
      <c r="F63" s="489"/>
      <c r="G63" s="55"/>
      <c r="H63" s="2"/>
      <c r="I63" s="2"/>
    </row>
    <row r="64" spans="2:12" x14ac:dyDescent="0.25">
      <c r="C64" s="490" t="s">
        <v>455</v>
      </c>
      <c r="D64" s="104" t="s">
        <v>99</v>
      </c>
      <c r="E64" s="491" t="s">
        <v>102</v>
      </c>
      <c r="F64" s="492">
        <v>79.710873970289995</v>
      </c>
      <c r="G64" s="496">
        <f>91249331.8563301/1000000</f>
        <v>91.249331856330102</v>
      </c>
      <c r="H64" s="2"/>
      <c r="I64" s="2"/>
    </row>
    <row r="65" spans="3:9" x14ac:dyDescent="0.25">
      <c r="C65" s="490" t="s">
        <v>456</v>
      </c>
      <c r="D65" s="104" t="s">
        <v>99</v>
      </c>
      <c r="E65" s="491" t="s">
        <v>102</v>
      </c>
      <c r="F65" s="492">
        <v>629.65039342864998</v>
      </c>
      <c r="G65" s="496">
        <v>700</v>
      </c>
      <c r="H65" s="2"/>
      <c r="I65" s="2"/>
    </row>
    <row r="66" spans="3:9" x14ac:dyDescent="0.25">
      <c r="C66" s="490" t="s">
        <v>457</v>
      </c>
      <c r="D66" s="340" t="s">
        <v>15</v>
      </c>
      <c r="E66" s="491" t="s">
        <v>102</v>
      </c>
      <c r="F66" s="492">
        <v>12.65954485253928</v>
      </c>
      <c r="G66" s="496">
        <f>G64/G65*100</f>
        <v>13.035618836618587</v>
      </c>
      <c r="H66" s="2"/>
      <c r="I66" s="2"/>
    </row>
    <row r="67" spans="3:9" x14ac:dyDescent="0.25">
      <c r="C67" s="490"/>
      <c r="D67" s="340"/>
      <c r="E67" s="489"/>
      <c r="F67" s="493"/>
      <c r="G67" s="496"/>
      <c r="H67" s="2"/>
      <c r="I67" s="2"/>
    </row>
    <row r="68" spans="3:9" x14ac:dyDescent="0.25">
      <c r="C68" s="488" t="s">
        <v>458</v>
      </c>
      <c r="D68" s="340"/>
      <c r="E68" s="489"/>
      <c r="F68" s="493"/>
      <c r="G68" s="496"/>
      <c r="H68" s="2"/>
      <c r="I68" s="2"/>
    </row>
    <row r="69" spans="3:9" x14ac:dyDescent="0.25">
      <c r="C69" s="490" t="s">
        <v>467</v>
      </c>
      <c r="D69" s="104" t="s">
        <v>99</v>
      </c>
      <c r="E69" s="491" t="s">
        <v>102</v>
      </c>
      <c r="F69" s="491" t="s">
        <v>102</v>
      </c>
      <c r="G69" s="496">
        <f>3580784.92139/1000000</f>
        <v>3.5807849213899998</v>
      </c>
      <c r="H69" s="2"/>
      <c r="I69" s="2"/>
    </row>
    <row r="70" spans="3:9" x14ac:dyDescent="0.25">
      <c r="C70" s="490" t="s">
        <v>459</v>
      </c>
      <c r="D70" s="104" t="s">
        <v>99</v>
      </c>
      <c r="E70" s="491" t="s">
        <v>102</v>
      </c>
      <c r="F70" s="491" t="s">
        <v>102</v>
      </c>
      <c r="G70" s="496">
        <v>2352</v>
      </c>
      <c r="H70" s="2"/>
      <c r="I70" s="2"/>
    </row>
    <row r="71" spans="3:9" x14ac:dyDescent="0.25">
      <c r="C71" s="490" t="s">
        <v>457</v>
      </c>
      <c r="D71" s="340" t="s">
        <v>15</v>
      </c>
      <c r="E71" s="491" t="s">
        <v>102</v>
      </c>
      <c r="F71" s="491" t="s">
        <v>102</v>
      </c>
      <c r="G71" s="509">
        <f>G69/G70*100</f>
        <v>0.15224425686181972</v>
      </c>
      <c r="H71" s="2"/>
      <c r="I71" s="2"/>
    </row>
    <row r="72" spans="3:9" x14ac:dyDescent="0.25">
      <c r="C72" s="490"/>
      <c r="D72" s="340"/>
      <c r="E72" s="489"/>
      <c r="F72" s="493"/>
      <c r="G72" s="496"/>
      <c r="H72" s="2"/>
      <c r="I72" s="2"/>
    </row>
    <row r="73" spans="3:9" x14ac:dyDescent="0.25">
      <c r="C73" s="488" t="s">
        <v>460</v>
      </c>
      <c r="D73" s="340"/>
      <c r="E73" s="489"/>
      <c r="F73" s="493"/>
      <c r="G73" s="496"/>
      <c r="H73" s="2"/>
      <c r="I73" s="2"/>
    </row>
    <row r="74" spans="3:9" x14ac:dyDescent="0.25">
      <c r="C74" s="490" t="s">
        <v>468</v>
      </c>
      <c r="D74" s="104" t="s">
        <v>99</v>
      </c>
      <c r="E74" s="491" t="s">
        <v>102</v>
      </c>
      <c r="F74" s="492">
        <v>15.37704897197</v>
      </c>
      <c r="G74" s="496">
        <f>9106447.8924/1000000</f>
        <v>9.1064478924000003</v>
      </c>
      <c r="H74" s="2"/>
      <c r="I74" s="2"/>
    </row>
    <row r="75" spans="3:9" x14ac:dyDescent="0.25">
      <c r="C75" s="490" t="s">
        <v>461</v>
      </c>
      <c r="D75" s="104" t="s">
        <v>99</v>
      </c>
      <c r="E75" s="491" t="s">
        <v>102</v>
      </c>
      <c r="F75" s="492">
        <v>344.93365786817998</v>
      </c>
      <c r="G75" s="496">
        <v>880</v>
      </c>
      <c r="H75" s="2"/>
      <c r="I75" s="2"/>
    </row>
    <row r="76" spans="3:9" x14ac:dyDescent="0.25">
      <c r="C76" s="490" t="s">
        <v>457</v>
      </c>
      <c r="D76" s="340" t="s">
        <v>15</v>
      </c>
      <c r="E76" s="491" t="s">
        <v>102</v>
      </c>
      <c r="F76" s="492">
        <v>4.4579728945577415</v>
      </c>
      <c r="G76" s="496">
        <f>G74/G75*100</f>
        <v>1.0348236241363635</v>
      </c>
      <c r="H76" s="2"/>
      <c r="I76" s="2"/>
    </row>
    <row r="77" spans="3:9" ht="27.75" customHeight="1" x14ac:dyDescent="0.25">
      <c r="C77" s="669" t="s">
        <v>529</v>
      </c>
      <c r="D77" s="669"/>
      <c r="E77" s="669"/>
      <c r="F77" s="669"/>
      <c r="G77" s="669"/>
      <c r="H77" s="2"/>
      <c r="I77" s="2"/>
    </row>
    <row r="78" spans="3:9" ht="15.75" customHeight="1" x14ac:dyDescent="0.25">
      <c r="C78" s="667" t="s">
        <v>469</v>
      </c>
      <c r="D78" s="667"/>
      <c r="E78" s="667"/>
      <c r="F78" s="667"/>
      <c r="G78" s="667"/>
      <c r="H78" s="2"/>
      <c r="I78" s="2"/>
    </row>
    <row r="79" spans="3:9" ht="27.75" customHeight="1" x14ac:dyDescent="0.25">
      <c r="C79" s="667" t="s">
        <v>530</v>
      </c>
      <c r="D79" s="667"/>
      <c r="E79" s="667"/>
      <c r="F79" s="667"/>
      <c r="G79" s="667"/>
      <c r="H79" s="2"/>
      <c r="I79" s="2"/>
    </row>
    <row r="80" spans="3:9" x14ac:dyDescent="0.25">
      <c r="C80" s="550" t="s">
        <v>533</v>
      </c>
      <c r="D80" s="460"/>
      <c r="E80" s="436"/>
      <c r="F80" s="436"/>
      <c r="G80" s="2"/>
      <c r="H80" s="2"/>
      <c r="I80" s="2"/>
    </row>
    <row r="81" spans="2:9" x14ac:dyDescent="0.25">
      <c r="C81" s="550"/>
      <c r="D81" s="460"/>
      <c r="E81" s="436"/>
      <c r="F81" s="436"/>
      <c r="G81" s="2"/>
      <c r="H81" s="2"/>
      <c r="I81" s="2"/>
    </row>
    <row r="82" spans="2:9" x14ac:dyDescent="0.25">
      <c r="C82" s="368"/>
      <c r="D82" s="460"/>
      <c r="E82" s="436"/>
      <c r="F82" s="436"/>
      <c r="G82" s="2"/>
      <c r="H82" s="2"/>
      <c r="I82" s="2"/>
    </row>
    <row r="83" spans="2:9" x14ac:dyDescent="0.25">
      <c r="B83" s="6"/>
      <c r="C83" s="21" t="s">
        <v>551</v>
      </c>
      <c r="D83" s="22"/>
      <c r="E83" s="23"/>
      <c r="F83" s="23"/>
      <c r="G83" s="23"/>
      <c r="H83" s="3"/>
    </row>
    <row r="84" spans="2:9" ht="30" x14ac:dyDescent="0.25">
      <c r="C84" s="81" t="s">
        <v>432</v>
      </c>
      <c r="D84" s="25" t="s">
        <v>13</v>
      </c>
      <c r="E84" s="81" t="s">
        <v>433</v>
      </c>
      <c r="F84" s="81" t="s">
        <v>464</v>
      </c>
      <c r="G84" s="81" t="s">
        <v>434</v>
      </c>
      <c r="H84" s="3"/>
    </row>
    <row r="85" spans="2:9" x14ac:dyDescent="0.25">
      <c r="C85" s="372" t="s">
        <v>435</v>
      </c>
      <c r="D85" s="431" t="s">
        <v>436</v>
      </c>
      <c r="E85" s="470">
        <v>0.32</v>
      </c>
      <c r="F85" s="470">
        <f>G11/1000</f>
        <v>0.36499999999999999</v>
      </c>
      <c r="G85" s="470">
        <v>0.19</v>
      </c>
      <c r="H85" s="3"/>
      <c r="I85" s="471"/>
    </row>
    <row r="86" spans="2:9" x14ac:dyDescent="0.25">
      <c r="C86" s="378" t="s">
        <v>437</v>
      </c>
      <c r="D86" s="431" t="s">
        <v>436</v>
      </c>
      <c r="E86" s="472">
        <v>8.36</v>
      </c>
      <c r="F86" s="472">
        <f>G12/1000</f>
        <v>6.9329999999999998</v>
      </c>
      <c r="G86" s="472">
        <v>4.8499999999999996</v>
      </c>
      <c r="H86" s="473"/>
      <c r="I86" s="474"/>
    </row>
    <row r="87" spans="2:9" x14ac:dyDescent="0.25">
      <c r="C87" s="378" t="s">
        <v>438</v>
      </c>
      <c r="D87" s="431" t="s">
        <v>436</v>
      </c>
      <c r="E87" s="475">
        <v>7.4</v>
      </c>
      <c r="F87" s="475">
        <v>8.3000000000000007</v>
      </c>
      <c r="G87" s="475">
        <v>4.3</v>
      </c>
      <c r="H87" s="473"/>
      <c r="I87" s="474"/>
    </row>
    <row r="88" spans="2:9" x14ac:dyDescent="0.25">
      <c r="B88" s="6"/>
      <c r="C88" s="378" t="s">
        <v>550</v>
      </c>
      <c r="D88" s="431" t="s">
        <v>489</v>
      </c>
      <c r="E88" s="475">
        <v>5.8</v>
      </c>
      <c r="F88" s="475">
        <v>4.0999999999999996</v>
      </c>
      <c r="G88" s="472">
        <v>3.48</v>
      </c>
      <c r="H88" s="3"/>
    </row>
    <row r="89" spans="2:9" x14ac:dyDescent="0.25">
      <c r="B89" s="6"/>
      <c r="C89"/>
      <c r="D89" s="52"/>
      <c r="E89"/>
      <c r="F89"/>
      <c r="G89"/>
      <c r="H89"/>
      <c r="I89"/>
    </row>
    <row r="90" spans="2:9" x14ac:dyDescent="0.25">
      <c r="B90" s="6"/>
      <c r="C90"/>
      <c r="D90" s="52"/>
      <c r="E90"/>
      <c r="F90"/>
      <c r="G90"/>
      <c r="H90"/>
      <c r="I90"/>
    </row>
    <row r="91" spans="2:9" x14ac:dyDescent="0.25">
      <c r="B91" s="6"/>
      <c r="C91" s="21" t="s">
        <v>439</v>
      </c>
      <c r="D91" s="22"/>
      <c r="E91" s="23"/>
      <c r="F91" s="23"/>
      <c r="G91" s="23"/>
      <c r="H91" s="3"/>
    </row>
    <row r="92" spans="2:9" ht="30" x14ac:dyDescent="0.25">
      <c r="C92" s="81" t="s">
        <v>432</v>
      </c>
      <c r="D92" s="25" t="s">
        <v>13</v>
      </c>
      <c r="E92" s="81" t="s">
        <v>433</v>
      </c>
      <c r="F92" s="81" t="s">
        <v>464</v>
      </c>
      <c r="G92" s="81" t="s">
        <v>434</v>
      </c>
      <c r="H92" s="3"/>
    </row>
    <row r="93" spans="2:9" x14ac:dyDescent="0.25">
      <c r="C93" s="378" t="s">
        <v>427</v>
      </c>
      <c r="D93" s="431" t="s">
        <v>406</v>
      </c>
      <c r="E93" s="476">
        <v>3.5</v>
      </c>
      <c r="F93" s="476">
        <f>F53</f>
        <v>3.2</v>
      </c>
      <c r="G93" s="476">
        <v>2.0499999999999998</v>
      </c>
      <c r="H93" s="3"/>
    </row>
    <row r="94" spans="2:9" x14ac:dyDescent="0.25">
      <c r="C94" s="378" t="s">
        <v>428</v>
      </c>
      <c r="D94" s="431" t="s">
        <v>406</v>
      </c>
      <c r="E94" s="477">
        <v>0.3</v>
      </c>
      <c r="F94" s="477">
        <f>F54</f>
        <v>0.1</v>
      </c>
      <c r="G94" s="477">
        <v>0.2</v>
      </c>
      <c r="H94" s="3"/>
    </row>
    <row r="95" spans="2:9" x14ac:dyDescent="0.25">
      <c r="B95" s="6"/>
      <c r="C95" s="378" t="s">
        <v>429</v>
      </c>
      <c r="D95" s="431" t="s">
        <v>406</v>
      </c>
      <c r="E95" s="477">
        <v>0.5</v>
      </c>
      <c r="F95" s="477">
        <f>F55</f>
        <v>0.2</v>
      </c>
      <c r="G95" s="477">
        <v>0.28999999999999998</v>
      </c>
      <c r="H95" s="3"/>
    </row>
    <row r="96" spans="2:9" x14ac:dyDescent="0.25">
      <c r="B96" s="6"/>
      <c r="C96" s="378" t="s">
        <v>430</v>
      </c>
      <c r="D96" s="431" t="s">
        <v>406</v>
      </c>
      <c r="E96" s="477">
        <v>0.4</v>
      </c>
      <c r="F96" s="477">
        <f>F56</f>
        <v>0.2</v>
      </c>
      <c r="G96" s="477">
        <v>0.24</v>
      </c>
      <c r="H96" s="3"/>
    </row>
    <row r="97" spans="2:9" x14ac:dyDescent="0.25">
      <c r="B97" s="6"/>
      <c r="C97" s="378" t="s">
        <v>431</v>
      </c>
      <c r="D97" s="431" t="s">
        <v>406</v>
      </c>
      <c r="E97" s="477">
        <v>1.1000000000000001</v>
      </c>
      <c r="F97" s="477">
        <f>F57</f>
        <v>0.4</v>
      </c>
      <c r="G97" s="477" t="s">
        <v>55</v>
      </c>
      <c r="H97" s="3"/>
    </row>
    <row r="98" spans="2:9" x14ac:dyDescent="0.25">
      <c r="B98" s="6"/>
      <c r="C98"/>
      <c r="D98" s="52"/>
      <c r="E98" s="478"/>
      <c r="F98"/>
      <c r="G98"/>
      <c r="H98"/>
      <c r="I98"/>
    </row>
    <row r="99" spans="2:9" x14ac:dyDescent="0.25">
      <c r="B99" s="6"/>
      <c r="C99"/>
      <c r="D99" s="52"/>
      <c r="E99"/>
      <c r="F99"/>
      <c r="G99"/>
      <c r="H99"/>
      <c r="I99"/>
    </row>
    <row r="100" spans="2:9" x14ac:dyDescent="0.25">
      <c r="B100" s="6"/>
      <c r="C100" s="21" t="s">
        <v>440</v>
      </c>
      <c r="D100" s="22"/>
      <c r="E100" s="23"/>
      <c r="F100" s="23"/>
      <c r="G100" s="23"/>
      <c r="H100" s="23"/>
    </row>
    <row r="101" spans="2:9" ht="30" x14ac:dyDescent="0.25">
      <c r="C101" s="81" t="s">
        <v>432</v>
      </c>
      <c r="D101" s="25" t="s">
        <v>13</v>
      </c>
      <c r="E101" s="81" t="s">
        <v>433</v>
      </c>
      <c r="F101" s="81" t="s">
        <v>464</v>
      </c>
      <c r="G101" s="81" t="s">
        <v>552</v>
      </c>
      <c r="H101" s="81" t="s">
        <v>434</v>
      </c>
    </row>
    <row r="102" spans="2:9" x14ac:dyDescent="0.25">
      <c r="C102" s="372" t="s">
        <v>441</v>
      </c>
      <c r="D102" s="431" t="s">
        <v>99</v>
      </c>
      <c r="E102" s="479">
        <v>95.087922942258004</v>
      </c>
      <c r="F102" s="479">
        <v>103.93656467012008</v>
      </c>
      <c r="G102" s="630" t="s">
        <v>553</v>
      </c>
      <c r="H102" s="479">
        <v>400</v>
      </c>
    </row>
    <row r="103" spans="2:9" x14ac:dyDescent="0.25">
      <c r="C103" s="551"/>
      <c r="D103" s="35"/>
      <c r="E103" s="552"/>
      <c r="F103" s="552"/>
      <c r="G103" s="552"/>
      <c r="H103" s="3"/>
    </row>
    <row r="104" spans="2:9" x14ac:dyDescent="0.25">
      <c r="C104" s="368"/>
      <c r="D104" s="460"/>
      <c r="E104" s="436"/>
      <c r="F104" s="436"/>
      <c r="G104" s="2"/>
      <c r="H104" s="2"/>
      <c r="I104" s="2"/>
    </row>
    <row r="105" spans="2:9" x14ac:dyDescent="0.25">
      <c r="C105" s="661" t="s">
        <v>568</v>
      </c>
      <c r="D105" s="661"/>
      <c r="E105" s="480"/>
    </row>
    <row r="106" spans="2:9" ht="25.5" customHeight="1" x14ac:dyDescent="0.25">
      <c r="C106" s="494" t="s">
        <v>442</v>
      </c>
      <c r="D106" s="481" t="s">
        <v>443</v>
      </c>
      <c r="E106" s="481" t="s">
        <v>444</v>
      </c>
    </row>
    <row r="107" spans="2:9" ht="30" x14ac:dyDescent="0.25">
      <c r="C107" s="631" t="s">
        <v>445</v>
      </c>
      <c r="D107" s="83" t="s">
        <v>446</v>
      </c>
      <c r="E107" s="482" t="s">
        <v>447</v>
      </c>
    </row>
    <row r="108" spans="2:9" ht="66" customHeight="1" x14ac:dyDescent="0.25">
      <c r="C108" s="631" t="s">
        <v>465</v>
      </c>
      <c r="D108" s="83" t="s">
        <v>448</v>
      </c>
      <c r="E108" s="482" t="s">
        <v>447</v>
      </c>
    </row>
    <row r="109" spans="2:9" x14ac:dyDescent="0.25">
      <c r="C109" s="631" t="s">
        <v>490</v>
      </c>
      <c r="D109" s="83" t="s">
        <v>491</v>
      </c>
      <c r="E109" s="482" t="s">
        <v>447</v>
      </c>
    </row>
    <row r="110" spans="2:9" ht="66" customHeight="1" x14ac:dyDescent="0.25">
      <c r="C110" s="76"/>
      <c r="D110" s="510"/>
      <c r="E110" s="511"/>
    </row>
    <row r="111" spans="2:9" x14ac:dyDescent="0.25">
      <c r="C111" s="500"/>
    </row>
  </sheetData>
  <sheetProtection algorithmName="SHA-512" hashValue="psBrKd7RWvi6ZlofxUBsscG/wysUOT/kuauLZFwfIDxxTZiFmXwjlby1fluCPboSg8GADvnHQ10oJrHe6/26IA==" saltValue="InnzYRM5UhjpsAyvgirpzQ==" spinCount="100000" sheet="1" objects="1" scenarios="1" selectLockedCells="1" selectUnlockedCells="1"/>
  <mergeCells count="15">
    <mergeCell ref="C49:L49"/>
    <mergeCell ref="C77:G77"/>
    <mergeCell ref="C78:G78"/>
    <mergeCell ref="C79:G79"/>
    <mergeCell ref="C105:D105"/>
    <mergeCell ref="D50:F50"/>
    <mergeCell ref="G50:I50"/>
    <mergeCell ref="J50:L50"/>
    <mergeCell ref="C58:L58"/>
    <mergeCell ref="C9:F9"/>
    <mergeCell ref="C28:F28"/>
    <mergeCell ref="C43:F43"/>
    <mergeCell ref="C13:H13"/>
    <mergeCell ref="C16:H16"/>
    <mergeCell ref="C17:H17"/>
  </mergeCells>
  <phoneticPr fontId="54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F3FA-9CA5-4F81-9353-B8338FA68890}">
  <sheetPr>
    <tabColor theme="9" tint="0.39997558519241921"/>
  </sheetPr>
  <dimension ref="C1:F18"/>
  <sheetViews>
    <sheetView showGridLines="0" zoomScale="115" zoomScaleNormal="115" workbookViewId="0">
      <selection activeCell="D22" sqref="D22"/>
    </sheetView>
  </sheetViews>
  <sheetFormatPr defaultColWidth="8.7109375" defaultRowHeight="15" x14ac:dyDescent="0.25"/>
  <cols>
    <col min="1" max="1" width="8.7109375" style="3"/>
    <col min="2" max="2" width="3.7109375" style="3" customWidth="1"/>
    <col min="3" max="3" width="15.5703125" style="18" customWidth="1"/>
    <col min="4" max="4" width="75.5703125" style="8" customWidth="1"/>
    <col min="5" max="5" width="50.7109375" style="6" customWidth="1"/>
    <col min="6" max="6" width="25.7109375" style="6" customWidth="1"/>
    <col min="7" max="16384" width="8.7109375" style="3"/>
  </cols>
  <sheetData>
    <row r="1" spans="3:6" x14ac:dyDescent="0.25">
      <c r="C1" s="9"/>
      <c r="D1" s="13"/>
      <c r="E1" s="4"/>
    </row>
    <row r="2" spans="3:6" x14ac:dyDescent="0.25">
      <c r="C2" s="9"/>
      <c r="D2" s="13"/>
      <c r="E2" s="4"/>
    </row>
    <row r="3" spans="3:6" x14ac:dyDescent="0.25">
      <c r="C3" s="9"/>
      <c r="D3" s="13"/>
      <c r="E3" s="4"/>
    </row>
    <row r="4" spans="3:6" x14ac:dyDescent="0.25">
      <c r="C4" s="3"/>
      <c r="D4" s="102"/>
      <c r="E4" s="7"/>
    </row>
    <row r="5" spans="3:6" ht="18.75" x14ac:dyDescent="0.25">
      <c r="C5" s="11"/>
      <c r="F5" s="3"/>
    </row>
    <row r="6" spans="3:6" x14ac:dyDescent="0.25">
      <c r="C6" s="3"/>
      <c r="D6" s="3"/>
      <c r="E6" s="3"/>
      <c r="F6" s="3"/>
    </row>
    <row r="15" spans="3:6" s="486" customFormat="1" x14ac:dyDescent="0.25">
      <c r="C15" s="483"/>
      <c r="D15" s="484"/>
      <c r="E15" s="485"/>
      <c r="F15" s="485"/>
    </row>
    <row r="18" spans="3:3" x14ac:dyDescent="0.25">
      <c r="C18" s="19"/>
    </row>
  </sheetData>
  <sheetProtection algorithmName="SHA-512" hashValue="xZWogpNuv86Acdc4DaAqkp0J6beJW1ONtRJyC/L/F2KUqORAY8fWY2lKpt2lH5g0GDmOxOu4enLOL24iZxypHg==" saltValue="kzVheDYn9t5diTpOCMysc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CC5D-CB77-4EBC-B7B6-3A761F500AAB}">
  <sheetPr>
    <tabColor theme="9" tint="0.39997558519241921"/>
  </sheetPr>
  <dimension ref="A1:J105"/>
  <sheetViews>
    <sheetView showGridLines="0" zoomScale="130" zoomScaleNormal="130" workbookViewId="0">
      <selection activeCell="C95" sqref="C95:D95"/>
    </sheetView>
  </sheetViews>
  <sheetFormatPr defaultColWidth="8.7109375" defaultRowHeight="15" x14ac:dyDescent="0.25"/>
  <cols>
    <col min="1" max="1" width="6.85546875" style="3" customWidth="1"/>
    <col min="2" max="2" width="3.7109375" style="3" customWidth="1"/>
    <col min="3" max="3" width="75.7109375" style="18" customWidth="1"/>
    <col min="4" max="4" width="20.140625" style="8" customWidth="1"/>
    <col min="5" max="8" width="25.7109375" style="6" customWidth="1"/>
    <col min="9" max="16384" width="8.7109375" style="3"/>
  </cols>
  <sheetData>
    <row r="1" spans="1:8" x14ac:dyDescent="0.25">
      <c r="C1" s="9"/>
      <c r="D1" s="5"/>
      <c r="E1" s="4"/>
      <c r="F1" s="4"/>
    </row>
    <row r="2" spans="1:8" x14ac:dyDescent="0.25">
      <c r="C2" s="9"/>
      <c r="D2" s="5"/>
      <c r="E2" s="4"/>
      <c r="F2" s="4"/>
    </row>
    <row r="3" spans="1:8" ht="15" customHeight="1" x14ac:dyDescent="0.25">
      <c r="C3" s="9"/>
      <c r="D3" s="5"/>
      <c r="E3" s="4"/>
      <c r="F3" s="4"/>
      <c r="G3" s="636"/>
      <c r="H3" s="636"/>
    </row>
    <row r="4" spans="1:8" x14ac:dyDescent="0.25">
      <c r="C4" s="9"/>
      <c r="D4" s="5"/>
      <c r="E4" s="4"/>
      <c r="F4" s="4"/>
      <c r="G4" s="636"/>
      <c r="H4" s="636"/>
    </row>
    <row r="5" spans="1:8" x14ac:dyDescent="0.25">
      <c r="C5" s="9"/>
      <c r="D5" s="5"/>
      <c r="E5" s="4"/>
      <c r="F5" s="4"/>
    </row>
    <row r="6" spans="1:8" x14ac:dyDescent="0.25">
      <c r="C6" s="3"/>
      <c r="D6" s="637"/>
      <c r="E6" s="637"/>
      <c r="F6" s="637"/>
    </row>
    <row r="7" spans="1:8" ht="18.75" customHeight="1" x14ac:dyDescent="0.25">
      <c r="C7" s="11" t="s">
        <v>11</v>
      </c>
      <c r="D7" s="637"/>
      <c r="E7" s="637"/>
      <c r="F7" s="637"/>
      <c r="G7"/>
    </row>
    <row r="8" spans="1:8" x14ac:dyDescent="0.25">
      <c r="C8" s="12"/>
      <c r="D8" s="13"/>
      <c r="E8" s="14"/>
      <c r="F8" s="14"/>
    </row>
    <row r="9" spans="1:8" x14ac:dyDescent="0.25">
      <c r="C9" s="21" t="s">
        <v>12</v>
      </c>
      <c r="D9" s="22"/>
      <c r="E9" s="23"/>
      <c r="F9" s="23"/>
      <c r="G9" s="23"/>
      <c r="H9" s="3"/>
    </row>
    <row r="10" spans="1:8" x14ac:dyDescent="0.25">
      <c r="C10" s="24"/>
      <c r="D10" s="25" t="s">
        <v>13</v>
      </c>
      <c r="E10" s="26">
        <v>2022</v>
      </c>
      <c r="F10" s="26">
        <v>2023</v>
      </c>
      <c r="G10" s="26" t="s">
        <v>464</v>
      </c>
      <c r="H10" s="3"/>
    </row>
    <row r="11" spans="1:8" x14ac:dyDescent="0.25">
      <c r="C11" s="27" t="s">
        <v>14</v>
      </c>
      <c r="D11" s="28" t="s">
        <v>15</v>
      </c>
      <c r="E11" s="29">
        <v>49</v>
      </c>
      <c r="F11" s="29">
        <v>49</v>
      </c>
      <c r="G11" s="29">
        <v>49.4</v>
      </c>
      <c r="H11" s="3"/>
    </row>
    <row r="12" spans="1:8" x14ac:dyDescent="0.25">
      <c r="C12" s="30" t="s">
        <v>16</v>
      </c>
      <c r="D12" s="31" t="s">
        <v>15</v>
      </c>
      <c r="E12" s="32" t="s">
        <v>17</v>
      </c>
      <c r="F12" s="32" t="s">
        <v>17</v>
      </c>
      <c r="G12" s="32">
        <v>11.4</v>
      </c>
      <c r="H12" s="3"/>
    </row>
    <row r="13" spans="1:8" x14ac:dyDescent="0.25">
      <c r="C13" s="30" t="s">
        <v>18</v>
      </c>
      <c r="D13" s="31" t="s">
        <v>15</v>
      </c>
      <c r="E13" s="32" t="s">
        <v>19</v>
      </c>
      <c r="F13" s="32" t="s">
        <v>19</v>
      </c>
      <c r="G13" s="32">
        <v>39.200000000000003</v>
      </c>
      <c r="H13" s="3"/>
    </row>
    <row r="14" spans="1:8" x14ac:dyDescent="0.25">
      <c r="A14" s="33"/>
      <c r="C14" s="34"/>
      <c r="D14" s="35"/>
      <c r="E14"/>
      <c r="F14" s="36"/>
      <c r="G14" s="3"/>
      <c r="H14" s="3"/>
    </row>
    <row r="15" spans="1:8" x14ac:dyDescent="0.25">
      <c r="A15" s="33"/>
      <c r="C15" s="34"/>
      <c r="D15" s="35"/>
      <c r="E15"/>
      <c r="F15" s="36"/>
      <c r="G15" s="3"/>
      <c r="H15" s="3"/>
    </row>
    <row r="16" spans="1:8" x14ac:dyDescent="0.25">
      <c r="C16" s="21" t="s">
        <v>20</v>
      </c>
      <c r="D16" s="22"/>
      <c r="E16" s="23"/>
      <c r="F16" s="23"/>
      <c r="G16" s="23"/>
      <c r="H16" s="3"/>
    </row>
    <row r="17" spans="3:8" x14ac:dyDescent="0.25">
      <c r="C17" s="24"/>
      <c r="D17" s="25" t="s">
        <v>13</v>
      </c>
      <c r="E17" s="26">
        <v>2022</v>
      </c>
      <c r="F17" s="26">
        <v>2023</v>
      </c>
      <c r="G17" s="26" t="s">
        <v>464</v>
      </c>
      <c r="H17" s="3"/>
    </row>
    <row r="18" spans="3:8" x14ac:dyDescent="0.25">
      <c r="C18" s="581" t="s">
        <v>21</v>
      </c>
      <c r="D18" s="37" t="s">
        <v>22</v>
      </c>
      <c r="E18" s="38">
        <v>6</v>
      </c>
      <c r="F18" s="38">
        <v>6</v>
      </c>
      <c r="G18" s="38">
        <v>6</v>
      </c>
      <c r="H18" s="3"/>
    </row>
    <row r="19" spans="3:8" x14ac:dyDescent="0.25">
      <c r="C19" s="39" t="s">
        <v>23</v>
      </c>
      <c r="D19" s="40" t="s">
        <v>22</v>
      </c>
      <c r="E19" s="41" t="s">
        <v>24</v>
      </c>
      <c r="F19" s="42">
        <v>3</v>
      </c>
      <c r="G19" s="42">
        <v>2</v>
      </c>
      <c r="H19" s="3"/>
    </row>
    <row r="20" spans="3:8" x14ac:dyDescent="0.25">
      <c r="C20" s="43" t="s">
        <v>25</v>
      </c>
      <c r="D20" s="31" t="s">
        <v>15</v>
      </c>
      <c r="E20" s="44" t="s">
        <v>26</v>
      </c>
      <c r="F20" s="45">
        <v>50</v>
      </c>
      <c r="G20" s="45">
        <v>33</v>
      </c>
      <c r="H20" s="3"/>
    </row>
    <row r="21" spans="3:8" x14ac:dyDescent="0.25">
      <c r="C21" s="43" t="s">
        <v>27</v>
      </c>
      <c r="D21" s="46" t="s">
        <v>22</v>
      </c>
      <c r="E21" s="44" t="s">
        <v>28</v>
      </c>
      <c r="F21" s="45">
        <v>6</v>
      </c>
      <c r="G21" s="45">
        <v>6</v>
      </c>
      <c r="H21" s="3"/>
    </row>
    <row r="22" spans="3:8" x14ac:dyDescent="0.25">
      <c r="C22" s="43" t="s">
        <v>29</v>
      </c>
      <c r="D22" s="46" t="s">
        <v>22</v>
      </c>
      <c r="E22" s="44" t="s">
        <v>30</v>
      </c>
      <c r="F22" s="45">
        <v>0</v>
      </c>
      <c r="G22" s="45">
        <v>0</v>
      </c>
      <c r="H22" s="3"/>
    </row>
    <row r="23" spans="3:8" x14ac:dyDescent="0.25">
      <c r="C23" s="639" t="s">
        <v>31</v>
      </c>
      <c r="D23" s="640"/>
      <c r="E23" s="640"/>
      <c r="F23" s="640"/>
      <c r="G23" s="640"/>
      <c r="H23" s="3"/>
    </row>
    <row r="24" spans="3:8" x14ac:dyDescent="0.25">
      <c r="C24" s="43" t="s">
        <v>32</v>
      </c>
      <c r="D24" s="46" t="s">
        <v>22</v>
      </c>
      <c r="E24" s="32">
        <v>0</v>
      </c>
      <c r="F24" s="45">
        <v>0</v>
      </c>
      <c r="G24" s="45">
        <v>0</v>
      </c>
      <c r="H24" s="33"/>
    </row>
    <row r="25" spans="3:8" x14ac:dyDescent="0.25">
      <c r="C25" s="47" t="s">
        <v>33</v>
      </c>
      <c r="D25" s="31" t="s">
        <v>15</v>
      </c>
      <c r="E25" s="48">
        <v>0</v>
      </c>
      <c r="F25" s="32">
        <v>0</v>
      </c>
      <c r="G25" s="32">
        <v>0</v>
      </c>
      <c r="H25" s="3"/>
    </row>
    <row r="26" spans="3:8" x14ac:dyDescent="0.25">
      <c r="C26" s="43" t="s">
        <v>34</v>
      </c>
      <c r="D26" s="46" t="s">
        <v>22</v>
      </c>
      <c r="E26" s="48">
        <v>6</v>
      </c>
      <c r="F26" s="49">
        <v>6</v>
      </c>
      <c r="G26" s="49">
        <v>6</v>
      </c>
      <c r="H26" s="3"/>
    </row>
    <row r="27" spans="3:8" x14ac:dyDescent="0.25">
      <c r="C27" s="639" t="s">
        <v>35</v>
      </c>
      <c r="D27" s="640"/>
      <c r="E27" s="640"/>
      <c r="F27" s="640"/>
      <c r="G27" s="640"/>
      <c r="H27" s="3"/>
    </row>
    <row r="28" spans="3:8" x14ac:dyDescent="0.25">
      <c r="C28" s="43" t="s">
        <v>36</v>
      </c>
      <c r="D28" s="46" t="s">
        <v>22</v>
      </c>
      <c r="E28" s="48">
        <v>0</v>
      </c>
      <c r="F28" s="32">
        <v>0</v>
      </c>
      <c r="G28" s="32">
        <v>0</v>
      </c>
      <c r="H28" s="3"/>
    </row>
    <row r="29" spans="3:8" x14ac:dyDescent="0.25">
      <c r="C29" s="43" t="s">
        <v>37</v>
      </c>
      <c r="D29" s="46" t="s">
        <v>22</v>
      </c>
      <c r="E29" s="48">
        <v>1</v>
      </c>
      <c r="F29" s="48">
        <v>0</v>
      </c>
      <c r="G29" s="48">
        <v>0</v>
      </c>
      <c r="H29" s="3"/>
    </row>
    <row r="30" spans="3:8" x14ac:dyDescent="0.25">
      <c r="C30" s="43" t="s">
        <v>38</v>
      </c>
      <c r="D30" s="46" t="s">
        <v>22</v>
      </c>
      <c r="E30" s="48">
        <v>5</v>
      </c>
      <c r="F30" s="32">
        <v>6</v>
      </c>
      <c r="G30" s="32">
        <v>6</v>
      </c>
      <c r="H30" s="3"/>
    </row>
    <row r="31" spans="3:8" x14ac:dyDescent="0.25">
      <c r="C31" s="50"/>
      <c r="D31" s="51"/>
      <c r="E31"/>
      <c r="F31" s="36"/>
      <c r="G31" s="3"/>
      <c r="H31" s="3"/>
    </row>
    <row r="32" spans="3:8" x14ac:dyDescent="0.25">
      <c r="C32" s="50"/>
      <c r="D32" s="51"/>
      <c r="E32"/>
      <c r="F32" s="36"/>
      <c r="G32" s="3"/>
      <c r="H32" s="3"/>
    </row>
    <row r="33" spans="3:8" x14ac:dyDescent="0.25">
      <c r="C33" s="21" t="s">
        <v>39</v>
      </c>
      <c r="D33" s="22"/>
      <c r="E33" s="23"/>
      <c r="F33" s="23"/>
      <c r="G33" s="23"/>
      <c r="H33" s="3"/>
    </row>
    <row r="34" spans="3:8" x14ac:dyDescent="0.25">
      <c r="C34" s="24"/>
      <c r="D34" s="25" t="s">
        <v>13</v>
      </c>
      <c r="E34" s="26">
        <v>2022</v>
      </c>
      <c r="F34" s="26">
        <v>2023</v>
      </c>
      <c r="G34" s="26" t="s">
        <v>464</v>
      </c>
      <c r="H34" s="3"/>
    </row>
    <row r="35" spans="3:8" x14ac:dyDescent="0.25">
      <c r="C35" s="53" t="s">
        <v>40</v>
      </c>
      <c r="D35" s="54" t="s">
        <v>22</v>
      </c>
      <c r="E35" s="55">
        <v>2</v>
      </c>
      <c r="F35" s="56">
        <v>2</v>
      </c>
      <c r="G35" s="56">
        <v>2</v>
      </c>
      <c r="H35" s="3"/>
    </row>
    <row r="36" spans="3:8" x14ac:dyDescent="0.25">
      <c r="C36" s="57" t="s">
        <v>41</v>
      </c>
      <c r="D36" s="58" t="s">
        <v>22</v>
      </c>
      <c r="E36" s="59">
        <v>1</v>
      </c>
      <c r="F36" s="60">
        <v>1</v>
      </c>
      <c r="G36" s="60">
        <v>1</v>
      </c>
      <c r="H36" s="3"/>
    </row>
    <row r="37" spans="3:8" x14ac:dyDescent="0.25">
      <c r="C37" s="57" t="s">
        <v>42</v>
      </c>
      <c r="D37" s="58" t="s">
        <v>22</v>
      </c>
      <c r="E37" s="59">
        <v>3</v>
      </c>
      <c r="F37" s="60">
        <v>3</v>
      </c>
      <c r="G37" s="60">
        <v>3</v>
      </c>
      <c r="H37" s="3"/>
    </row>
    <row r="38" spans="3:8" x14ac:dyDescent="0.25">
      <c r="C38" s="580" t="s">
        <v>187</v>
      </c>
      <c r="D38" s="58" t="s">
        <v>22</v>
      </c>
      <c r="E38" s="61">
        <v>6</v>
      </c>
      <c r="F38" s="62">
        <v>6</v>
      </c>
      <c r="G38" s="62">
        <v>6</v>
      </c>
      <c r="H38" s="3"/>
    </row>
    <row r="39" spans="3:8" x14ac:dyDescent="0.25">
      <c r="C39" s="63"/>
      <c r="D39" s="51"/>
      <c r="E39" s="64"/>
      <c r="F39" s="65"/>
      <c r="G39" s="3"/>
      <c r="H39" s="3"/>
    </row>
    <row r="40" spans="3:8" x14ac:dyDescent="0.25">
      <c r="C40" s="63"/>
      <c r="D40" s="51"/>
      <c r="E40" s="64"/>
      <c r="F40" s="65"/>
      <c r="G40" s="3"/>
      <c r="H40" s="3"/>
    </row>
    <row r="41" spans="3:8" x14ac:dyDescent="0.25">
      <c r="C41" s="66" t="s">
        <v>5</v>
      </c>
      <c r="D41" s="22"/>
      <c r="E41" s="23"/>
      <c r="F41" s="23"/>
      <c r="G41" s="23"/>
      <c r="H41" s="3"/>
    </row>
    <row r="42" spans="3:8" x14ac:dyDescent="0.25">
      <c r="C42" s="24"/>
      <c r="D42" s="25" t="s">
        <v>13</v>
      </c>
      <c r="E42" s="26" t="s">
        <v>43</v>
      </c>
      <c r="F42" s="26" t="s">
        <v>44</v>
      </c>
      <c r="G42" s="26" t="s">
        <v>464</v>
      </c>
      <c r="H42" s="3"/>
    </row>
    <row r="43" spans="3:8" x14ac:dyDescent="0.25">
      <c r="C43" s="641" t="s">
        <v>45</v>
      </c>
      <c r="D43" s="642"/>
      <c r="E43" s="642"/>
      <c r="F43" s="642"/>
      <c r="G43" s="642"/>
      <c r="H43" s="3"/>
    </row>
    <row r="44" spans="3:8" x14ac:dyDescent="0.25">
      <c r="C44" s="67" t="s">
        <v>46</v>
      </c>
      <c r="D44" s="46" t="s">
        <v>22</v>
      </c>
      <c r="E44" s="68">
        <v>3</v>
      </c>
      <c r="F44" s="68">
        <v>3</v>
      </c>
      <c r="G44" s="68">
        <v>3</v>
      </c>
      <c r="H44" s="3"/>
    </row>
    <row r="45" spans="3:8" x14ac:dyDescent="0.25">
      <c r="C45" s="47" t="s">
        <v>23</v>
      </c>
      <c r="D45" s="46" t="s">
        <v>22</v>
      </c>
      <c r="E45" s="68">
        <v>2</v>
      </c>
      <c r="F45" s="68">
        <v>2</v>
      </c>
      <c r="G45" s="68">
        <v>2</v>
      </c>
      <c r="H45" s="3"/>
    </row>
    <row r="46" spans="3:8" x14ac:dyDescent="0.25">
      <c r="C46" s="47" t="s">
        <v>47</v>
      </c>
      <c r="D46" s="46" t="s">
        <v>15</v>
      </c>
      <c r="E46" s="69">
        <f>E45/E44*100</f>
        <v>66.666666666666657</v>
      </c>
      <c r="F46" s="70">
        <v>67</v>
      </c>
      <c r="G46" s="70">
        <v>67</v>
      </c>
      <c r="H46" s="3"/>
    </row>
    <row r="47" spans="3:8" x14ac:dyDescent="0.25">
      <c r="C47" s="43" t="s">
        <v>48</v>
      </c>
      <c r="D47" s="46" t="s">
        <v>22</v>
      </c>
      <c r="E47" s="68" t="s">
        <v>49</v>
      </c>
      <c r="F47" s="68" t="s">
        <v>49</v>
      </c>
      <c r="G47" s="68" t="s">
        <v>49</v>
      </c>
      <c r="H47" s="3"/>
    </row>
    <row r="48" spans="3:8" x14ac:dyDescent="0.25">
      <c r="C48" s="43" t="s">
        <v>50</v>
      </c>
      <c r="D48" s="46" t="s">
        <v>51</v>
      </c>
      <c r="E48" s="68">
        <v>4</v>
      </c>
      <c r="F48" s="68">
        <v>6</v>
      </c>
      <c r="G48" s="68">
        <v>4</v>
      </c>
      <c r="H48" s="3"/>
    </row>
    <row r="49" spans="3:8" x14ac:dyDescent="0.25">
      <c r="C49" s="639" t="s">
        <v>52</v>
      </c>
      <c r="D49" s="640"/>
      <c r="E49" s="640"/>
      <c r="F49" s="640"/>
      <c r="G49" s="640"/>
      <c r="H49" s="3"/>
    </row>
    <row r="50" spans="3:8" x14ac:dyDescent="0.25">
      <c r="C50" s="67" t="s">
        <v>46</v>
      </c>
      <c r="D50" s="46" t="s">
        <v>22</v>
      </c>
      <c r="E50" s="68">
        <v>8</v>
      </c>
      <c r="F50" s="68">
        <v>7</v>
      </c>
      <c r="G50" s="68">
        <v>7</v>
      </c>
      <c r="H50" s="3"/>
    </row>
    <row r="51" spans="3:8" x14ac:dyDescent="0.25">
      <c r="C51" s="47" t="s">
        <v>23</v>
      </c>
      <c r="D51" s="46" t="s">
        <v>22</v>
      </c>
      <c r="E51" s="68">
        <v>2</v>
      </c>
      <c r="F51" s="68">
        <v>1</v>
      </c>
      <c r="G51" s="68">
        <v>1</v>
      </c>
      <c r="H51" s="3"/>
    </row>
    <row r="52" spans="3:8" x14ac:dyDescent="0.25">
      <c r="C52" s="47" t="s">
        <v>47</v>
      </c>
      <c r="D52" s="46" t="s">
        <v>15</v>
      </c>
      <c r="E52" s="69">
        <f>E51/E50*100</f>
        <v>25</v>
      </c>
      <c r="F52" s="70">
        <v>14</v>
      </c>
      <c r="G52" s="70">
        <v>14</v>
      </c>
      <c r="H52" s="3"/>
    </row>
    <row r="53" spans="3:8" x14ac:dyDescent="0.25">
      <c r="C53" s="43" t="s">
        <v>48</v>
      </c>
      <c r="D53" s="46" t="s">
        <v>22</v>
      </c>
      <c r="E53" s="68" t="s">
        <v>49</v>
      </c>
      <c r="F53" s="68" t="s">
        <v>49</v>
      </c>
      <c r="G53" s="68" t="s">
        <v>49</v>
      </c>
      <c r="H53" s="3"/>
    </row>
    <row r="54" spans="3:8" x14ac:dyDescent="0.25">
      <c r="C54" s="43" t="s">
        <v>50</v>
      </c>
      <c r="D54" s="46" t="s">
        <v>22</v>
      </c>
      <c r="E54" s="68">
        <v>41</v>
      </c>
      <c r="F54" s="68">
        <v>34</v>
      </c>
      <c r="G54" s="68">
        <v>35</v>
      </c>
      <c r="H54" s="3"/>
    </row>
    <row r="55" spans="3:8" x14ac:dyDescent="0.25">
      <c r="C55" s="639" t="s">
        <v>53</v>
      </c>
      <c r="D55" s="640"/>
      <c r="E55" s="640"/>
      <c r="F55" s="640"/>
      <c r="G55" s="640"/>
      <c r="H55" s="33"/>
    </row>
    <row r="56" spans="3:8" x14ac:dyDescent="0.25">
      <c r="C56" s="67" t="s">
        <v>46</v>
      </c>
      <c r="D56" s="46" t="s">
        <v>22</v>
      </c>
      <c r="E56" s="68">
        <v>3</v>
      </c>
      <c r="F56" s="68">
        <v>3</v>
      </c>
      <c r="G56" s="68">
        <v>3</v>
      </c>
      <c r="H56" s="3"/>
    </row>
    <row r="57" spans="3:8" x14ac:dyDescent="0.25">
      <c r="C57" s="43" t="s">
        <v>23</v>
      </c>
      <c r="D57" s="46" t="s">
        <v>22</v>
      </c>
      <c r="E57" s="68">
        <v>1</v>
      </c>
      <c r="F57" s="68">
        <v>2</v>
      </c>
      <c r="G57" s="68">
        <v>1</v>
      </c>
      <c r="H57" s="3"/>
    </row>
    <row r="58" spans="3:8" x14ac:dyDescent="0.25">
      <c r="C58" s="43" t="s">
        <v>47</v>
      </c>
      <c r="D58" s="46" t="s">
        <v>15</v>
      </c>
      <c r="E58" s="71">
        <v>34</v>
      </c>
      <c r="F58" s="70">
        <v>67</v>
      </c>
      <c r="G58" s="70">
        <v>33</v>
      </c>
      <c r="H58" s="3"/>
    </row>
    <row r="59" spans="3:8" x14ac:dyDescent="0.25">
      <c r="C59" s="43" t="s">
        <v>48</v>
      </c>
      <c r="D59" s="46" t="s">
        <v>22</v>
      </c>
      <c r="E59" s="68" t="s">
        <v>49</v>
      </c>
      <c r="F59" s="68" t="s">
        <v>49</v>
      </c>
      <c r="G59" s="68" t="s">
        <v>49</v>
      </c>
      <c r="H59" s="3"/>
    </row>
    <row r="60" spans="3:8" x14ac:dyDescent="0.25">
      <c r="C60" s="43" t="s">
        <v>50</v>
      </c>
      <c r="D60" s="46" t="s">
        <v>22</v>
      </c>
      <c r="E60" s="72">
        <v>8</v>
      </c>
      <c r="F60" s="68">
        <v>6</v>
      </c>
      <c r="G60" s="68">
        <v>5</v>
      </c>
      <c r="H60" s="3"/>
    </row>
    <row r="61" spans="3:8" x14ac:dyDescent="0.25">
      <c r="C61" s="639" t="s">
        <v>54</v>
      </c>
      <c r="D61" s="640"/>
      <c r="E61" s="640"/>
      <c r="F61" s="640"/>
      <c r="G61" s="640"/>
      <c r="H61" s="3"/>
    </row>
    <row r="62" spans="3:8" x14ac:dyDescent="0.25">
      <c r="C62" s="67" t="s">
        <v>46</v>
      </c>
      <c r="D62" s="46" t="s">
        <v>22</v>
      </c>
      <c r="E62" s="68">
        <v>9</v>
      </c>
      <c r="F62" s="72">
        <v>10</v>
      </c>
      <c r="G62" s="72">
        <v>10</v>
      </c>
      <c r="H62" s="3"/>
    </row>
    <row r="63" spans="3:8" x14ac:dyDescent="0.25">
      <c r="C63" s="43" t="s">
        <v>23</v>
      </c>
      <c r="D63" s="46" t="s">
        <v>22</v>
      </c>
      <c r="E63" s="68" t="s">
        <v>55</v>
      </c>
      <c r="F63" s="68" t="s">
        <v>55</v>
      </c>
      <c r="G63" s="68" t="s">
        <v>55</v>
      </c>
      <c r="H63" s="3"/>
    </row>
    <row r="64" spans="3:8" x14ac:dyDescent="0.25">
      <c r="C64" s="43" t="s">
        <v>47</v>
      </c>
      <c r="D64" s="46" t="s">
        <v>15</v>
      </c>
      <c r="E64" s="73" t="s">
        <v>55</v>
      </c>
      <c r="F64" s="73" t="s">
        <v>55</v>
      </c>
      <c r="G64" s="73" t="s">
        <v>55</v>
      </c>
      <c r="H64" s="3"/>
    </row>
    <row r="65" spans="3:8" x14ac:dyDescent="0.25">
      <c r="C65" s="43" t="s">
        <v>48</v>
      </c>
      <c r="D65" s="46" t="s">
        <v>22</v>
      </c>
      <c r="E65" s="68" t="s">
        <v>56</v>
      </c>
      <c r="F65" s="68" t="s">
        <v>56</v>
      </c>
      <c r="G65" s="68" t="s">
        <v>56</v>
      </c>
      <c r="H65" s="3"/>
    </row>
    <row r="66" spans="3:8" x14ac:dyDescent="0.25">
      <c r="C66" s="43" t="s">
        <v>50</v>
      </c>
      <c r="D66" s="46" t="s">
        <v>22</v>
      </c>
      <c r="E66" s="72">
        <v>60</v>
      </c>
      <c r="F66" s="72">
        <v>73</v>
      </c>
      <c r="G66" s="72">
        <v>81</v>
      </c>
      <c r="H66" s="3"/>
    </row>
    <row r="67" spans="3:8" x14ac:dyDescent="0.25">
      <c r="C67" s="639" t="s">
        <v>57</v>
      </c>
      <c r="D67" s="640"/>
      <c r="E67" s="640"/>
      <c r="F67" s="640"/>
      <c r="G67" s="640"/>
      <c r="H67" s="3"/>
    </row>
    <row r="68" spans="3:8" x14ac:dyDescent="0.25">
      <c r="C68" s="67" t="s">
        <v>46</v>
      </c>
      <c r="D68" s="46" t="s">
        <v>22</v>
      </c>
      <c r="E68" s="68">
        <v>3</v>
      </c>
      <c r="F68" s="68">
        <v>3</v>
      </c>
      <c r="G68" s="68">
        <v>3</v>
      </c>
      <c r="H68" s="3"/>
    </row>
    <row r="69" spans="3:8" x14ac:dyDescent="0.25">
      <c r="C69" s="43" t="s">
        <v>23</v>
      </c>
      <c r="D69" s="46" t="s">
        <v>22</v>
      </c>
      <c r="E69" s="68">
        <v>2</v>
      </c>
      <c r="F69" s="68">
        <v>2</v>
      </c>
      <c r="G69" s="68">
        <v>2</v>
      </c>
      <c r="H69" s="3"/>
    </row>
    <row r="70" spans="3:8" x14ac:dyDescent="0.25">
      <c r="C70" s="43" t="s">
        <v>47</v>
      </c>
      <c r="D70" s="46" t="s">
        <v>15</v>
      </c>
      <c r="E70" s="69">
        <f>E69/E68*100</f>
        <v>66.666666666666657</v>
      </c>
      <c r="F70" s="70">
        <v>67</v>
      </c>
      <c r="G70" s="70">
        <v>67</v>
      </c>
      <c r="H70" s="3"/>
    </row>
    <row r="71" spans="3:8" x14ac:dyDescent="0.25">
      <c r="C71" s="43" t="s">
        <v>48</v>
      </c>
      <c r="D71" s="46" t="s">
        <v>22</v>
      </c>
      <c r="E71" s="68" t="s">
        <v>49</v>
      </c>
      <c r="F71" s="68" t="s">
        <v>49</v>
      </c>
      <c r="G71" s="68" t="s">
        <v>49</v>
      </c>
      <c r="H71" s="3"/>
    </row>
    <row r="72" spans="3:8" x14ac:dyDescent="0.25">
      <c r="C72" s="43" t="s">
        <v>50</v>
      </c>
      <c r="D72" s="46" t="s">
        <v>22</v>
      </c>
      <c r="E72" s="72">
        <v>2</v>
      </c>
      <c r="F72" s="68">
        <v>5</v>
      </c>
      <c r="G72" s="68">
        <v>8</v>
      </c>
      <c r="H72" s="3"/>
    </row>
    <row r="73" spans="3:8" x14ac:dyDescent="0.25">
      <c r="C73" s="639" t="s">
        <v>58</v>
      </c>
      <c r="D73" s="640"/>
      <c r="E73" s="640"/>
      <c r="F73" s="640"/>
      <c r="G73" s="640"/>
      <c r="H73" s="3"/>
    </row>
    <row r="74" spans="3:8" x14ac:dyDescent="0.25">
      <c r="C74" s="67" t="s">
        <v>46</v>
      </c>
      <c r="D74" s="46" t="s">
        <v>22</v>
      </c>
      <c r="E74" s="74" t="s">
        <v>55</v>
      </c>
      <c r="F74" s="72">
        <v>6</v>
      </c>
      <c r="G74" s="72">
        <v>6</v>
      </c>
      <c r="H74" s="3"/>
    </row>
    <row r="75" spans="3:8" x14ac:dyDescent="0.25">
      <c r="C75" s="43" t="s">
        <v>23</v>
      </c>
      <c r="D75" s="46" t="s">
        <v>22</v>
      </c>
      <c r="E75" s="74" t="s">
        <v>55</v>
      </c>
      <c r="F75" s="72">
        <v>2</v>
      </c>
      <c r="G75" s="72">
        <v>1</v>
      </c>
      <c r="H75" s="3"/>
    </row>
    <row r="76" spans="3:8" x14ac:dyDescent="0.25">
      <c r="C76" s="43" t="s">
        <v>47</v>
      </c>
      <c r="D76" s="46" t="s">
        <v>15</v>
      </c>
      <c r="E76" s="74" t="s">
        <v>55</v>
      </c>
      <c r="F76" s="70">
        <v>33</v>
      </c>
      <c r="G76" s="70">
        <v>17</v>
      </c>
      <c r="H76" s="3"/>
    </row>
    <row r="77" spans="3:8" x14ac:dyDescent="0.25">
      <c r="C77" s="43" t="s">
        <v>48</v>
      </c>
      <c r="D77" s="46" t="s">
        <v>22</v>
      </c>
      <c r="E77" s="74" t="s">
        <v>55</v>
      </c>
      <c r="F77" s="68" t="s">
        <v>49</v>
      </c>
      <c r="G77" s="68" t="s">
        <v>49</v>
      </c>
      <c r="H77" s="3"/>
    </row>
    <row r="78" spans="3:8" x14ac:dyDescent="0.25">
      <c r="C78" s="43" t="s">
        <v>50</v>
      </c>
      <c r="D78" s="46" t="s">
        <v>22</v>
      </c>
      <c r="E78" s="74" t="s">
        <v>55</v>
      </c>
      <c r="F78" s="72">
        <v>1</v>
      </c>
      <c r="G78" s="72">
        <v>2</v>
      </c>
      <c r="H78" s="3"/>
    </row>
    <row r="79" spans="3:8" x14ac:dyDescent="0.25">
      <c r="C79" s="50"/>
      <c r="D79" s="51"/>
      <c r="E79" s="75"/>
      <c r="F79" s="75"/>
      <c r="G79" s="3"/>
      <c r="H79" s="3"/>
    </row>
    <row r="80" spans="3:8" x14ac:dyDescent="0.25">
      <c r="C80" s="50"/>
      <c r="D80" s="51"/>
      <c r="E80" s="75"/>
      <c r="F80" s="75"/>
      <c r="G80" s="3"/>
      <c r="H80" s="3"/>
    </row>
    <row r="81" spans="2:8" s="33" customFormat="1" x14ac:dyDescent="0.25">
      <c r="B81" s="3"/>
      <c r="C81" s="21" t="s">
        <v>59</v>
      </c>
      <c r="D81" s="22"/>
      <c r="E81" s="23"/>
      <c r="F81" s="23"/>
      <c r="G81" s="80"/>
      <c r="H81" s="80"/>
    </row>
    <row r="82" spans="2:8" s="33" customFormat="1" ht="30" customHeight="1" x14ac:dyDescent="0.25">
      <c r="B82" s="3"/>
      <c r="C82" s="24"/>
      <c r="D82" s="26" t="s">
        <v>539</v>
      </c>
      <c r="E82" s="26" t="s">
        <v>60</v>
      </c>
      <c r="F82" s="81" t="s">
        <v>61</v>
      </c>
      <c r="G82" s="80"/>
      <c r="H82" s="80"/>
    </row>
    <row r="83" spans="2:8" s="33" customFormat="1" ht="30" x14ac:dyDescent="0.25">
      <c r="B83" s="3"/>
      <c r="C83" s="82" t="s">
        <v>62</v>
      </c>
      <c r="D83" s="614" t="s">
        <v>63</v>
      </c>
      <c r="E83" s="84" t="s">
        <v>56</v>
      </c>
      <c r="F83" s="85" t="s">
        <v>49</v>
      </c>
      <c r="H83" s="80"/>
    </row>
    <row r="84" spans="2:8" s="33" customFormat="1" ht="30" x14ac:dyDescent="0.25">
      <c r="B84" s="3"/>
      <c r="C84" s="82" t="s">
        <v>64</v>
      </c>
      <c r="D84" s="614" t="s">
        <v>65</v>
      </c>
      <c r="E84" s="84" t="s">
        <v>56</v>
      </c>
      <c r="F84" s="85" t="s">
        <v>49</v>
      </c>
      <c r="H84" s="80"/>
    </row>
    <row r="85" spans="2:8" s="33" customFormat="1" ht="30" x14ac:dyDescent="0.25">
      <c r="B85" s="3"/>
      <c r="C85" s="82" t="s">
        <v>66</v>
      </c>
      <c r="D85" s="614" t="s">
        <v>65</v>
      </c>
      <c r="E85" s="84" t="s">
        <v>56</v>
      </c>
      <c r="F85" s="85" t="s">
        <v>49</v>
      </c>
      <c r="H85" s="80"/>
    </row>
    <row r="86" spans="2:8" s="33" customFormat="1" ht="30" x14ac:dyDescent="0.25">
      <c r="B86" s="3"/>
      <c r="C86" s="82" t="s">
        <v>67</v>
      </c>
      <c r="D86" s="614" t="s">
        <v>65</v>
      </c>
      <c r="E86" s="85" t="s">
        <v>49</v>
      </c>
      <c r="F86" s="85" t="s">
        <v>49</v>
      </c>
      <c r="H86" s="80"/>
    </row>
    <row r="87" spans="2:8" s="33" customFormat="1" ht="30" x14ac:dyDescent="0.25">
      <c r="B87" s="3"/>
      <c r="C87" s="82" t="s">
        <v>68</v>
      </c>
      <c r="D87" s="614" t="s">
        <v>65</v>
      </c>
      <c r="E87" s="85" t="s">
        <v>49</v>
      </c>
      <c r="F87" s="85" t="s">
        <v>49</v>
      </c>
      <c r="H87" s="80"/>
    </row>
    <row r="88" spans="2:8" s="33" customFormat="1" ht="30" x14ac:dyDescent="0.25">
      <c r="B88" s="3"/>
      <c r="C88" s="82" t="s">
        <v>479</v>
      </c>
      <c r="D88" s="614" t="s">
        <v>65</v>
      </c>
      <c r="E88" s="84" t="s">
        <v>56</v>
      </c>
      <c r="F88" s="85" t="s">
        <v>49</v>
      </c>
      <c r="H88" s="80"/>
    </row>
    <row r="89" spans="2:8" s="33" customFormat="1" x14ac:dyDescent="0.25">
      <c r="B89" s="3"/>
      <c r="C89" s="76"/>
      <c r="D89" s="77"/>
      <c r="E89" s="78"/>
      <c r="F89" s="79"/>
      <c r="H89" s="80"/>
    </row>
    <row r="90" spans="2:8" s="33" customFormat="1" x14ac:dyDescent="0.25">
      <c r="B90" s="3"/>
      <c r="C90" s="76"/>
      <c r="D90" s="77"/>
      <c r="E90" s="78"/>
      <c r="F90" s="79"/>
      <c r="H90" s="80"/>
    </row>
    <row r="91" spans="2:8" x14ac:dyDescent="0.25">
      <c r="C91" s="611" t="s">
        <v>69</v>
      </c>
      <c r="D91" s="611"/>
      <c r="E91" s="611"/>
      <c r="F91" s="611"/>
    </row>
    <row r="92" spans="2:8" x14ac:dyDescent="0.25">
      <c r="C92" s="643"/>
      <c r="D92" s="643"/>
      <c r="E92" s="638" t="s">
        <v>70</v>
      </c>
      <c r="F92" s="638"/>
    </row>
    <row r="93" spans="2:8" x14ac:dyDescent="0.25">
      <c r="C93" s="643"/>
      <c r="D93" s="643"/>
      <c r="E93" s="582" t="s">
        <v>71</v>
      </c>
      <c r="F93" s="612" t="s">
        <v>72</v>
      </c>
    </row>
    <row r="94" spans="2:8" x14ac:dyDescent="0.25">
      <c r="C94" s="644" t="s">
        <v>524</v>
      </c>
      <c r="D94" s="644"/>
      <c r="E94" s="613" t="s">
        <v>73</v>
      </c>
      <c r="F94" s="613" t="s">
        <v>73</v>
      </c>
    </row>
    <row r="95" spans="2:8" ht="82.5" customHeight="1" x14ac:dyDescent="0.25">
      <c r="C95" s="644" t="s">
        <v>74</v>
      </c>
      <c r="D95" s="644"/>
      <c r="E95" s="613" t="s">
        <v>73</v>
      </c>
      <c r="F95" s="613" t="s">
        <v>73</v>
      </c>
    </row>
    <row r="96" spans="2:8" ht="35.25" customHeight="1" x14ac:dyDescent="0.25">
      <c r="C96" s="644" t="s">
        <v>75</v>
      </c>
      <c r="D96" s="644"/>
      <c r="E96" s="613" t="s">
        <v>73</v>
      </c>
      <c r="F96" s="613" t="s">
        <v>73</v>
      </c>
    </row>
    <row r="97" spans="3:10" ht="36" customHeight="1" x14ac:dyDescent="0.25">
      <c r="C97" s="644" t="s">
        <v>76</v>
      </c>
      <c r="D97" s="644"/>
      <c r="E97" s="613" t="s">
        <v>73</v>
      </c>
      <c r="F97" s="613" t="s">
        <v>73</v>
      </c>
      <c r="J97" s="6"/>
    </row>
    <row r="98" spans="3:10" ht="29.1" customHeight="1" x14ac:dyDescent="0.25">
      <c r="C98" s="644" t="s">
        <v>77</v>
      </c>
      <c r="D98" s="644"/>
      <c r="E98" s="613" t="s">
        <v>73</v>
      </c>
      <c r="F98" s="613" t="s">
        <v>73</v>
      </c>
    </row>
    <row r="99" spans="3:10" ht="29.1" customHeight="1" x14ac:dyDescent="0.25">
      <c r="C99" s="644" t="s">
        <v>78</v>
      </c>
      <c r="D99" s="644"/>
      <c r="E99" s="613" t="s">
        <v>73</v>
      </c>
      <c r="F99" s="613" t="s">
        <v>73</v>
      </c>
    </row>
    <row r="100" spans="3:10" ht="29.1" customHeight="1" x14ac:dyDescent="0.25">
      <c r="C100" s="644" t="s">
        <v>79</v>
      </c>
      <c r="D100" s="644"/>
      <c r="E100" s="613" t="s">
        <v>73</v>
      </c>
      <c r="F100" s="613" t="s">
        <v>73</v>
      </c>
    </row>
    <row r="101" spans="3:10" ht="22.5" customHeight="1" x14ac:dyDescent="0.25">
      <c r="C101" s="644" t="s">
        <v>80</v>
      </c>
      <c r="D101" s="644"/>
      <c r="E101" s="613" t="s">
        <v>73</v>
      </c>
      <c r="F101" s="613" t="s">
        <v>73</v>
      </c>
    </row>
    <row r="102" spans="3:10" ht="29.1" customHeight="1" x14ac:dyDescent="0.25">
      <c r="C102" s="644" t="s">
        <v>81</v>
      </c>
      <c r="D102" s="644"/>
      <c r="E102" s="613" t="s">
        <v>73</v>
      </c>
      <c r="F102" s="613" t="s">
        <v>73</v>
      </c>
    </row>
    <row r="103" spans="3:10" ht="21" customHeight="1" x14ac:dyDescent="0.25">
      <c r="C103" s="88"/>
      <c r="D103" s="88"/>
      <c r="E103" s="87"/>
      <c r="F103" s="87"/>
      <c r="G103" s="87"/>
    </row>
    <row r="104" spans="3:10" ht="21" customHeight="1" x14ac:dyDescent="0.25">
      <c r="C104" s="88"/>
      <c r="D104" s="88"/>
      <c r="E104" s="87"/>
      <c r="F104" s="87"/>
      <c r="G104" s="87"/>
    </row>
    <row r="105" spans="3:10" x14ac:dyDescent="0.25">
      <c r="C105"/>
      <c r="D105" s="52"/>
      <c r="E105"/>
      <c r="F105"/>
    </row>
  </sheetData>
  <sheetProtection algorithmName="SHA-512" hashValue="bjMa35Bjp0bbwCadBgR/yerR+YcuWItk+REKAsF5dvrwtN/1v4GA2xe/94f1HfM4y3dM0nCkZ/yaSws/3XSBiA==" saltValue="OeiVMS54K63RFPgZ/c52pQ==" spinCount="100000" sheet="1" objects="1" scenarios="1" selectLockedCells="1" selectUnlockedCells="1"/>
  <mergeCells count="22"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98:D98"/>
    <mergeCell ref="G3:H4"/>
    <mergeCell ref="D6:F7"/>
    <mergeCell ref="E92:F92"/>
    <mergeCell ref="C27:G27"/>
    <mergeCell ref="C23:G23"/>
    <mergeCell ref="C43:G43"/>
    <mergeCell ref="C49:G49"/>
    <mergeCell ref="C55:G55"/>
    <mergeCell ref="C61:G61"/>
    <mergeCell ref="C67:G67"/>
    <mergeCell ref="C73:G73"/>
    <mergeCell ref="C92:D9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1F52-C71B-431A-B593-642AC155BF55}">
  <sheetPr>
    <tabColor theme="9" tint="0.39997558519241921"/>
  </sheetPr>
  <dimension ref="B1:K28"/>
  <sheetViews>
    <sheetView zoomScale="115" zoomScaleNormal="115" workbookViewId="0">
      <selection activeCell="E22" sqref="E22"/>
    </sheetView>
  </sheetViews>
  <sheetFormatPr defaultColWidth="8.7109375" defaultRowHeight="15" x14ac:dyDescent="0.25"/>
  <cols>
    <col min="1" max="1" width="6.42578125" style="3" customWidth="1"/>
    <col min="2" max="2" width="75.7109375" style="18" customWidth="1"/>
    <col min="3" max="3" width="15.7109375" style="8" customWidth="1"/>
    <col min="4" max="7" width="19.7109375" style="6" customWidth="1"/>
    <col min="8" max="11" width="19.7109375" style="3" customWidth="1"/>
    <col min="12" max="16384" width="8.7109375" style="3"/>
  </cols>
  <sheetData>
    <row r="1" spans="2:6" x14ac:dyDescent="0.25">
      <c r="B1" s="9"/>
      <c r="C1" s="5"/>
      <c r="D1" s="4"/>
      <c r="E1" s="4"/>
    </row>
    <row r="2" spans="2:6" x14ac:dyDescent="0.25">
      <c r="B2" s="9"/>
      <c r="C2" s="5"/>
      <c r="D2" s="4"/>
      <c r="E2" s="4"/>
    </row>
    <row r="3" spans="2:6" x14ac:dyDescent="0.25">
      <c r="B3" s="9"/>
      <c r="C3" s="5"/>
      <c r="D3" s="4"/>
      <c r="E3" s="4"/>
    </row>
    <row r="4" spans="2:6" x14ac:dyDescent="0.25">
      <c r="B4" s="9"/>
      <c r="C4" s="5"/>
      <c r="D4" s="4"/>
      <c r="E4" s="4"/>
    </row>
    <row r="5" spans="2:6" x14ac:dyDescent="0.25">
      <c r="B5" s="9"/>
      <c r="C5" s="5"/>
      <c r="D5" s="4"/>
      <c r="E5" s="4"/>
    </row>
    <row r="6" spans="2:6" x14ac:dyDescent="0.25">
      <c r="B6" s="3"/>
      <c r="C6" s="10"/>
      <c r="D6" s="7"/>
      <c r="E6" s="7"/>
    </row>
    <row r="7" spans="2:6" ht="18.75" x14ac:dyDescent="0.25">
      <c r="B7" s="11" t="s">
        <v>82</v>
      </c>
      <c r="F7"/>
    </row>
    <row r="8" spans="2:6" x14ac:dyDescent="0.25">
      <c r="B8" s="12"/>
      <c r="C8" s="13"/>
      <c r="D8" s="14"/>
      <c r="E8" s="14"/>
    </row>
    <row r="9" spans="2:6" x14ac:dyDescent="0.25">
      <c r="B9" s="89" t="s">
        <v>83</v>
      </c>
      <c r="C9" s="90"/>
      <c r="D9" s="91"/>
      <c r="E9" s="91"/>
      <c r="F9" s="23"/>
    </row>
    <row r="10" spans="2:6" x14ac:dyDescent="0.25">
      <c r="B10" s="92"/>
      <c r="C10" s="25" t="s">
        <v>13</v>
      </c>
      <c r="D10" s="26">
        <v>2022</v>
      </c>
      <c r="E10" s="26">
        <v>2023</v>
      </c>
      <c r="F10" s="26" t="s">
        <v>464</v>
      </c>
    </row>
    <row r="11" spans="2:6" x14ac:dyDescent="0.25">
      <c r="B11" s="15" t="s">
        <v>84</v>
      </c>
      <c r="C11" s="93" t="s">
        <v>51</v>
      </c>
      <c r="D11" s="38">
        <v>0</v>
      </c>
      <c r="E11" s="94">
        <v>0</v>
      </c>
      <c r="F11" s="94">
        <v>0</v>
      </c>
    </row>
    <row r="12" spans="2:6" ht="30" x14ac:dyDescent="0.25">
      <c r="B12" s="95" t="s">
        <v>85</v>
      </c>
      <c r="C12" s="93" t="s">
        <v>86</v>
      </c>
      <c r="D12" s="38">
        <v>0</v>
      </c>
      <c r="E12" s="38">
        <v>0</v>
      </c>
      <c r="F12" s="38">
        <v>0</v>
      </c>
    </row>
    <row r="13" spans="2:6" ht="30" x14ac:dyDescent="0.25">
      <c r="B13" s="96" t="s">
        <v>87</v>
      </c>
      <c r="C13" s="97" t="s">
        <v>15</v>
      </c>
      <c r="D13" s="98">
        <v>100</v>
      </c>
      <c r="E13" s="98">
        <v>100</v>
      </c>
      <c r="F13" s="98">
        <v>100</v>
      </c>
    </row>
    <row r="14" spans="2:6" ht="30" x14ac:dyDescent="0.25">
      <c r="B14" s="96" t="s">
        <v>88</v>
      </c>
      <c r="C14" s="99" t="s">
        <v>15</v>
      </c>
      <c r="D14" s="100" t="s">
        <v>89</v>
      </c>
      <c r="E14" s="100" t="s">
        <v>90</v>
      </c>
      <c r="F14" s="498">
        <v>42.6</v>
      </c>
    </row>
    <row r="15" spans="2:6" x14ac:dyDescent="0.25">
      <c r="B15" s="101"/>
      <c r="C15" s="102"/>
    </row>
    <row r="16" spans="2:6" x14ac:dyDescent="0.25">
      <c r="B16" s="101"/>
      <c r="C16" s="102"/>
    </row>
    <row r="17" spans="2:11" x14ac:dyDescent="0.25">
      <c r="B17" s="89" t="s">
        <v>1</v>
      </c>
      <c r="C17" s="90"/>
      <c r="D17" s="91"/>
      <c r="E17" s="91"/>
      <c r="F17" s="23"/>
    </row>
    <row r="18" spans="2:11" x14ac:dyDescent="0.25">
      <c r="B18" s="92"/>
      <c r="C18" s="25" t="s">
        <v>13</v>
      </c>
      <c r="D18" s="26">
        <v>2022</v>
      </c>
      <c r="E18" s="26">
        <v>2023</v>
      </c>
      <c r="F18" s="26" t="s">
        <v>464</v>
      </c>
    </row>
    <row r="19" spans="2:11" ht="30" x14ac:dyDescent="0.25">
      <c r="B19" s="103" t="s">
        <v>91</v>
      </c>
      <c r="C19" s="104" t="s">
        <v>86</v>
      </c>
      <c r="D19" s="105" t="s">
        <v>92</v>
      </c>
      <c r="E19" s="106" t="s">
        <v>93</v>
      </c>
      <c r="F19" s="132">
        <v>1.55</v>
      </c>
    </row>
    <row r="20" spans="2:11" x14ac:dyDescent="0.25">
      <c r="B20" s="107" t="s">
        <v>94</v>
      </c>
      <c r="C20" s="93" t="s">
        <v>51</v>
      </c>
      <c r="D20" s="38">
        <v>0</v>
      </c>
      <c r="E20" s="38">
        <v>0</v>
      </c>
      <c r="F20" s="38">
        <v>0</v>
      </c>
    </row>
    <row r="21" spans="2:11" ht="30" x14ac:dyDescent="0.25">
      <c r="B21" s="108" t="s">
        <v>95</v>
      </c>
      <c r="C21" s="93" t="s">
        <v>51</v>
      </c>
      <c r="D21" s="109">
        <v>0</v>
      </c>
      <c r="E21" s="94">
        <v>0</v>
      </c>
      <c r="F21" s="94">
        <v>0</v>
      </c>
    </row>
    <row r="22" spans="2:11" x14ac:dyDescent="0.25">
      <c r="B22" s="103" t="s">
        <v>462</v>
      </c>
      <c r="C22" s="93" t="s">
        <v>51</v>
      </c>
      <c r="D22" s="109">
        <v>0</v>
      </c>
      <c r="E22" s="109">
        <v>0</v>
      </c>
      <c r="F22" s="109">
        <v>0</v>
      </c>
    </row>
    <row r="23" spans="2:11" ht="30" x14ac:dyDescent="0.25">
      <c r="B23" s="103" t="s">
        <v>463</v>
      </c>
      <c r="C23" s="93" t="s">
        <v>51</v>
      </c>
      <c r="D23" s="109">
        <v>0</v>
      </c>
      <c r="E23" s="109">
        <v>0</v>
      </c>
      <c r="F23" s="109">
        <v>0</v>
      </c>
    </row>
    <row r="26" spans="2:11" x14ac:dyDescent="0.25">
      <c r="B26" s="159" t="s">
        <v>480</v>
      </c>
      <c r="C26" s="160"/>
      <c r="D26" s="160"/>
      <c r="E26" s="160"/>
      <c r="F26" s="160"/>
      <c r="G26" s="161"/>
      <c r="H26" s="161"/>
      <c r="I26" s="161"/>
      <c r="J26" s="161"/>
      <c r="K26" s="161"/>
    </row>
    <row r="27" spans="2:11" ht="37.5" customHeight="1" x14ac:dyDescent="0.25">
      <c r="B27" s="163"/>
      <c r="C27" s="164" t="s">
        <v>13</v>
      </c>
      <c r="D27" s="497" t="s">
        <v>496</v>
      </c>
      <c r="E27" s="582" t="s">
        <v>452</v>
      </c>
      <c r="F27" s="582" t="s">
        <v>470</v>
      </c>
      <c r="G27" s="582" t="s">
        <v>471</v>
      </c>
      <c r="H27" s="582" t="s">
        <v>472</v>
      </c>
      <c r="I27" s="582" t="s">
        <v>473</v>
      </c>
      <c r="J27" s="582" t="s">
        <v>474</v>
      </c>
      <c r="K27" s="582" t="s">
        <v>475</v>
      </c>
    </row>
    <row r="28" spans="2:11" ht="30" x14ac:dyDescent="0.25">
      <c r="B28" s="103" t="s">
        <v>91</v>
      </c>
      <c r="C28" s="104" t="s">
        <v>86</v>
      </c>
      <c r="D28" s="518">
        <f>SUM(E28:K28)</f>
        <v>27.42</v>
      </c>
      <c r="E28" s="506">
        <v>1.55</v>
      </c>
      <c r="F28" s="506">
        <v>25.5</v>
      </c>
      <c r="G28" s="506">
        <v>0</v>
      </c>
      <c r="H28" s="506">
        <v>0</v>
      </c>
      <c r="I28" s="506">
        <v>0.37</v>
      </c>
      <c r="J28" s="506">
        <v>0</v>
      </c>
      <c r="K28" s="506">
        <v>0</v>
      </c>
    </row>
  </sheetData>
  <sheetProtection algorithmName="SHA-512" hashValue="uuPBpvna3mH9O2ir2XqkDFn8dOR9vaTRqHstKX/mH2Wx82XtZOCND4fEnMg4O7aItetI/0QOAqw81wTYE5JDsQ==" saltValue="pMqNc+pBi/cg8S0W4QaBK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B94C-F4A5-4842-9000-099741C48E91}">
  <sheetPr>
    <tabColor rgb="FF92D050"/>
  </sheetPr>
  <dimension ref="A1:H87"/>
  <sheetViews>
    <sheetView showGridLines="0" topLeftCell="A70" zoomScale="115" zoomScaleNormal="115" workbookViewId="0">
      <selection activeCell="C88" sqref="C88"/>
    </sheetView>
  </sheetViews>
  <sheetFormatPr defaultColWidth="8.7109375" defaultRowHeight="15" x14ac:dyDescent="0.25"/>
  <cols>
    <col min="1" max="1" width="8.7109375" style="3"/>
    <col min="2" max="2" width="3.7109375" style="3" customWidth="1"/>
    <col min="3" max="3" width="75.7109375" style="18" customWidth="1"/>
    <col min="4" max="4" width="15.7109375" style="8" customWidth="1"/>
    <col min="5" max="8" width="25.7109375" style="6" customWidth="1"/>
    <col min="9" max="16384" width="8.7109375" style="3"/>
  </cols>
  <sheetData>
    <row r="1" spans="3:8" x14ac:dyDescent="0.25">
      <c r="C1" s="9"/>
      <c r="D1" s="5"/>
      <c r="E1" s="4"/>
      <c r="F1" s="4"/>
    </row>
    <row r="2" spans="3:8" x14ac:dyDescent="0.25">
      <c r="C2" s="9"/>
      <c r="D2" s="5"/>
      <c r="E2" s="4"/>
      <c r="F2" s="4"/>
    </row>
    <row r="3" spans="3:8" x14ac:dyDescent="0.25">
      <c r="C3" s="9"/>
      <c r="D3" s="5"/>
      <c r="E3" s="4"/>
      <c r="F3" s="4"/>
    </row>
    <row r="4" spans="3:8" x14ac:dyDescent="0.25">
      <c r="C4" s="9"/>
      <c r="D4" s="5"/>
      <c r="E4" s="4"/>
      <c r="F4" s="4"/>
    </row>
    <row r="5" spans="3:8" x14ac:dyDescent="0.25">
      <c r="C5" s="3"/>
      <c r="D5" s="10"/>
      <c r="E5" s="7"/>
      <c r="F5" s="7"/>
    </row>
    <row r="6" spans="3:8" ht="18.75" x14ac:dyDescent="0.25">
      <c r="C6" s="11" t="s">
        <v>96</v>
      </c>
      <c r="G6"/>
    </row>
    <row r="7" spans="3:8" x14ac:dyDescent="0.25">
      <c r="C7" s="12"/>
      <c r="D7" s="13"/>
      <c r="E7" s="14"/>
      <c r="F7" s="14"/>
    </row>
    <row r="8" spans="3:8" ht="18.75" customHeight="1" x14ac:dyDescent="0.25">
      <c r="C8" s="646" t="s">
        <v>97</v>
      </c>
      <c r="D8" s="646"/>
      <c r="E8" s="646"/>
      <c r="F8" s="646"/>
      <c r="G8" s="23"/>
    </row>
    <row r="9" spans="3:8" x14ac:dyDescent="0.25">
      <c r="C9" s="92"/>
      <c r="D9" s="25" t="s">
        <v>13</v>
      </c>
      <c r="E9" s="26">
        <v>2022</v>
      </c>
      <c r="F9" s="26">
        <v>2023</v>
      </c>
      <c r="G9" s="26" t="s">
        <v>464</v>
      </c>
    </row>
    <row r="10" spans="3:8" x14ac:dyDescent="0.25">
      <c r="C10" s="103" t="s">
        <v>98</v>
      </c>
      <c r="D10" s="104" t="s">
        <v>99</v>
      </c>
      <c r="E10" s="110" t="s">
        <v>100</v>
      </c>
      <c r="F10" s="129">
        <v>2894</v>
      </c>
      <c r="G10" s="524">
        <v>3931.9319999999998</v>
      </c>
    </row>
    <row r="11" spans="3:8" x14ac:dyDescent="0.25">
      <c r="C11" s="107" t="s">
        <v>101</v>
      </c>
      <c r="D11" s="93" t="s">
        <v>15</v>
      </c>
      <c r="E11" s="98" t="s">
        <v>102</v>
      </c>
      <c r="F11" s="111" t="s">
        <v>103</v>
      </c>
      <c r="G11" s="525">
        <f>(G10/F10-1)*100</f>
        <v>35.864961990324808</v>
      </c>
      <c r="H11" s="112"/>
    </row>
    <row r="12" spans="3:8" x14ac:dyDescent="0.25">
      <c r="C12" s="108" t="s">
        <v>104</v>
      </c>
      <c r="D12" s="93" t="s">
        <v>99</v>
      </c>
      <c r="E12" s="113">
        <v>1162</v>
      </c>
      <c r="F12" s="98">
        <v>1769</v>
      </c>
      <c r="G12" s="524">
        <f>F24-F23-F22</f>
        <v>2351.9999999999995</v>
      </c>
    </row>
    <row r="13" spans="3:8" x14ac:dyDescent="0.25">
      <c r="C13" s="108" t="s">
        <v>105</v>
      </c>
      <c r="D13" s="93" t="s">
        <v>15</v>
      </c>
      <c r="E13" s="98" t="s">
        <v>102</v>
      </c>
      <c r="F13" s="114" t="s">
        <v>106</v>
      </c>
      <c r="G13" s="525">
        <f>(G12/F12-1)*100</f>
        <v>32.956472583380418</v>
      </c>
    </row>
    <row r="14" spans="3:8" x14ac:dyDescent="0.25">
      <c r="C14" s="108" t="s">
        <v>107</v>
      </c>
      <c r="D14" s="93" t="s">
        <v>99</v>
      </c>
      <c r="E14" s="115">
        <v>424</v>
      </c>
      <c r="F14" s="116">
        <v>593</v>
      </c>
      <c r="G14" s="524">
        <f>F23</f>
        <v>879.88</v>
      </c>
    </row>
    <row r="15" spans="3:8" x14ac:dyDescent="0.25">
      <c r="C15" s="108" t="s">
        <v>108</v>
      </c>
      <c r="D15" s="93" t="s">
        <v>15</v>
      </c>
      <c r="E15" s="98" t="s">
        <v>102</v>
      </c>
      <c r="F15" s="116" t="s">
        <v>109</v>
      </c>
      <c r="G15" s="525">
        <f>(G14/F14-1)*100</f>
        <v>48.377740303541316</v>
      </c>
    </row>
    <row r="16" spans="3:8" x14ac:dyDescent="0.25">
      <c r="C16" s="108" t="s">
        <v>110</v>
      </c>
      <c r="D16" s="93" t="s">
        <v>99</v>
      </c>
      <c r="E16" s="115">
        <v>447</v>
      </c>
      <c r="F16" s="116">
        <v>531</v>
      </c>
      <c r="G16" s="524">
        <f>F22</f>
        <v>700.05200000000002</v>
      </c>
    </row>
    <row r="17" spans="1:8" x14ac:dyDescent="0.25">
      <c r="C17" s="108" t="s">
        <v>111</v>
      </c>
      <c r="D17" s="93" t="s">
        <v>15</v>
      </c>
      <c r="E17" s="98" t="s">
        <v>102</v>
      </c>
      <c r="F17" s="116" t="s">
        <v>112</v>
      </c>
      <c r="G17" s="525">
        <f>(G16/F16-1)*100</f>
        <v>31.836534839924681</v>
      </c>
    </row>
    <row r="18" spans="1:8" x14ac:dyDescent="0.25">
      <c r="C18" s="101"/>
      <c r="D18" s="117"/>
      <c r="E18" s="118"/>
      <c r="F18" s="17"/>
    </row>
    <row r="19" spans="1:8" x14ac:dyDescent="0.25">
      <c r="C19" s="101"/>
      <c r="D19" s="117"/>
      <c r="E19" s="118"/>
      <c r="F19" s="17"/>
    </row>
    <row r="20" spans="1:8" x14ac:dyDescent="0.25">
      <c r="A20" s="33"/>
      <c r="C20" s="119" t="s">
        <v>449</v>
      </c>
      <c r="D20" s="119"/>
      <c r="E20" s="119"/>
      <c r="F20" s="23"/>
      <c r="G20" s="20"/>
      <c r="H20" s="20"/>
    </row>
    <row r="21" spans="1:8" x14ac:dyDescent="0.25">
      <c r="C21" s="273"/>
      <c r="D21" s="25" t="s">
        <v>13</v>
      </c>
      <c r="E21" s="26" t="s">
        <v>44</v>
      </c>
      <c r="F21" s="26" t="s">
        <v>464</v>
      </c>
    </row>
    <row r="22" spans="1:8" ht="16.5" customHeight="1" x14ac:dyDescent="0.25">
      <c r="C22" s="372" t="s">
        <v>450</v>
      </c>
      <c r="D22" s="384" t="s">
        <v>99</v>
      </c>
      <c r="E22" s="528">
        <f>531362/1000</f>
        <v>531.36199999999997</v>
      </c>
      <c r="F22" s="528">
        <v>700.05200000000002</v>
      </c>
    </row>
    <row r="23" spans="1:8" ht="16.5" customHeight="1" x14ac:dyDescent="0.25">
      <c r="C23" s="378" t="s">
        <v>4</v>
      </c>
      <c r="D23" s="384" t="s">
        <v>99</v>
      </c>
      <c r="E23" s="529">
        <f>593497/1000</f>
        <v>593.49699999999996</v>
      </c>
      <c r="F23" s="528">
        <v>879.88</v>
      </c>
    </row>
    <row r="24" spans="1:8" ht="16.5" customHeight="1" x14ac:dyDescent="0.25">
      <c r="C24" s="378" t="s">
        <v>451</v>
      </c>
      <c r="D24" s="384" t="s">
        <v>99</v>
      </c>
      <c r="E24" s="529">
        <f>F10</f>
        <v>2894</v>
      </c>
      <c r="F24" s="528">
        <v>3931.9319999999998</v>
      </c>
    </row>
    <row r="25" spans="1:8" ht="16.5" customHeight="1" x14ac:dyDescent="0.25">
      <c r="C25" s="378" t="s">
        <v>449</v>
      </c>
      <c r="D25" s="433" t="s">
        <v>15</v>
      </c>
      <c r="E25" s="529">
        <f>(E22+E23)/E24*100</f>
        <v>38.868659295093295</v>
      </c>
      <c r="F25" s="528">
        <f>(F22+F23)/F24*100</f>
        <v>40.182078428619825</v>
      </c>
    </row>
    <row r="26" spans="1:8" ht="16.5" customHeight="1" x14ac:dyDescent="0.25">
      <c r="C26" s="551"/>
      <c r="D26" s="35"/>
      <c r="E26" s="617"/>
      <c r="F26" s="617"/>
    </row>
    <row r="27" spans="1:8" x14ac:dyDescent="0.25">
      <c r="C27" s="101"/>
      <c r="D27" s="117"/>
      <c r="E27" s="118"/>
      <c r="F27" s="17"/>
    </row>
    <row r="28" spans="1:8" s="6" customFormat="1" x14ac:dyDescent="0.25">
      <c r="A28" s="3"/>
      <c r="B28" s="3"/>
      <c r="C28" s="119" t="s">
        <v>555</v>
      </c>
      <c r="D28" s="119"/>
      <c r="E28" s="119"/>
      <c r="F28" s="119"/>
      <c r="G28" s="23"/>
      <c r="H28" s="3"/>
    </row>
    <row r="29" spans="1:8" s="6" customFormat="1" x14ac:dyDescent="0.25">
      <c r="A29" s="3"/>
      <c r="B29" s="3"/>
      <c r="C29" s="26"/>
      <c r="D29" s="25" t="s">
        <v>13</v>
      </c>
      <c r="E29" s="26">
        <v>2022</v>
      </c>
      <c r="F29" s="26">
        <v>2023</v>
      </c>
      <c r="G29" s="26" t="s">
        <v>464</v>
      </c>
      <c r="H29" s="3"/>
    </row>
    <row r="30" spans="1:8" s="6" customFormat="1" x14ac:dyDescent="0.25">
      <c r="A30" s="3"/>
      <c r="B30" s="3"/>
      <c r="C30" s="618" t="s">
        <v>113</v>
      </c>
      <c r="D30" s="120" t="s">
        <v>86</v>
      </c>
      <c r="E30" s="121" t="s">
        <v>114</v>
      </c>
      <c r="F30" s="122" t="s">
        <v>115</v>
      </c>
      <c r="G30" s="128">
        <v>879880</v>
      </c>
      <c r="H30" s="3"/>
    </row>
    <row r="31" spans="1:8" s="6" customFormat="1" x14ac:dyDescent="0.25">
      <c r="A31" s="3"/>
      <c r="B31" s="3"/>
      <c r="C31" s="618" t="s">
        <v>116</v>
      </c>
      <c r="D31" s="120" t="s">
        <v>51</v>
      </c>
      <c r="E31" s="121" t="s">
        <v>117</v>
      </c>
      <c r="F31" s="122" t="s">
        <v>118</v>
      </c>
      <c r="G31" s="128">
        <v>26827</v>
      </c>
      <c r="H31" s="3"/>
    </row>
    <row r="32" spans="1:8" s="6" customFormat="1" x14ac:dyDescent="0.25">
      <c r="A32" s="3"/>
      <c r="B32" s="3"/>
      <c r="C32" s="618" t="s">
        <v>119</v>
      </c>
      <c r="D32" s="120" t="s">
        <v>99</v>
      </c>
      <c r="E32" s="549">
        <v>996</v>
      </c>
      <c r="F32" s="553">
        <v>1146</v>
      </c>
      <c r="G32" s="553">
        <v>1579</v>
      </c>
      <c r="H32" s="3"/>
    </row>
    <row r="33" spans="1:8" s="6" customFormat="1" x14ac:dyDescent="0.25">
      <c r="A33" s="3"/>
      <c r="B33" s="3"/>
      <c r="C33" s="618" t="s">
        <v>509</v>
      </c>
      <c r="D33" s="120" t="s">
        <v>99</v>
      </c>
      <c r="E33" s="122">
        <v>40</v>
      </c>
      <c r="F33" s="128">
        <v>82</v>
      </c>
      <c r="G33" s="122">
        <v>225</v>
      </c>
      <c r="H33" s="3"/>
    </row>
    <row r="34" spans="1:8" s="6" customFormat="1" x14ac:dyDescent="0.25">
      <c r="A34" s="3"/>
      <c r="B34" s="3"/>
      <c r="C34" s="123"/>
      <c r="D34" s="124"/>
      <c r="E34" s="125"/>
      <c r="F34" s="126"/>
      <c r="G34" s="127"/>
      <c r="H34" s="3"/>
    </row>
    <row r="35" spans="1:8" s="6" customFormat="1" x14ac:dyDescent="0.25">
      <c r="A35" s="3"/>
      <c r="B35" s="3"/>
      <c r="C35" s="123"/>
      <c r="D35" s="124"/>
      <c r="E35" s="615"/>
      <c r="F35" s="616"/>
      <c r="G35" s="615"/>
      <c r="H35" s="3"/>
    </row>
    <row r="36" spans="1:8" ht="18.75" customHeight="1" x14ac:dyDescent="0.25">
      <c r="C36" s="21" t="s">
        <v>554</v>
      </c>
      <c r="D36" s="90"/>
      <c r="E36" s="91"/>
      <c r="F36" s="91"/>
      <c r="G36" s="23"/>
    </row>
    <row r="37" spans="1:8" x14ac:dyDescent="0.25">
      <c r="C37" s="92"/>
      <c r="D37" s="25" t="s">
        <v>13</v>
      </c>
      <c r="E37" s="26">
        <v>2022</v>
      </c>
      <c r="F37" s="26">
        <v>2023</v>
      </c>
      <c r="G37" s="26" t="s">
        <v>464</v>
      </c>
    </row>
    <row r="38" spans="1:8" x14ac:dyDescent="0.25">
      <c r="C38" s="103" t="s">
        <v>120</v>
      </c>
      <c r="D38" s="104" t="s">
        <v>51</v>
      </c>
      <c r="E38" s="110">
        <v>0</v>
      </c>
      <c r="F38" s="110">
        <v>0</v>
      </c>
      <c r="G38" s="122">
        <v>0</v>
      </c>
    </row>
    <row r="39" spans="1:8" x14ac:dyDescent="0.25">
      <c r="C39" s="16"/>
      <c r="D39" s="117"/>
      <c r="E39" s="14"/>
      <c r="F39" s="14"/>
    </row>
    <row r="41" spans="1:8" x14ac:dyDescent="0.25">
      <c r="C41" s="89" t="s">
        <v>121</v>
      </c>
      <c r="D41" s="90"/>
      <c r="E41" s="91"/>
      <c r="F41" s="91"/>
      <c r="G41" s="23"/>
    </row>
    <row r="42" spans="1:8" x14ac:dyDescent="0.25">
      <c r="C42" s="92"/>
      <c r="D42" s="25" t="s">
        <v>13</v>
      </c>
      <c r="E42" s="26" t="s">
        <v>43</v>
      </c>
      <c r="F42" s="26" t="s">
        <v>44</v>
      </c>
      <c r="G42" s="26" t="s">
        <v>464</v>
      </c>
    </row>
    <row r="43" spans="1:8" x14ac:dyDescent="0.25">
      <c r="C43" s="103" t="s">
        <v>122</v>
      </c>
      <c r="D43" s="104" t="s">
        <v>99</v>
      </c>
      <c r="E43" s="131" t="s">
        <v>123</v>
      </c>
      <c r="F43" s="131" t="s">
        <v>124</v>
      </c>
      <c r="G43" s="526">
        <v>95.098330000000004</v>
      </c>
    </row>
    <row r="44" spans="1:8" x14ac:dyDescent="0.25">
      <c r="C44" s="107" t="s">
        <v>125</v>
      </c>
      <c r="D44" s="104" t="s">
        <v>99</v>
      </c>
      <c r="E44" s="132" t="s">
        <v>126</v>
      </c>
      <c r="F44" s="131" t="s">
        <v>127</v>
      </c>
      <c r="G44" s="526">
        <v>79.781360000000006</v>
      </c>
    </row>
    <row r="45" spans="1:8" x14ac:dyDescent="0.25">
      <c r="C45" s="108" t="s">
        <v>128</v>
      </c>
      <c r="D45" s="104" t="s">
        <v>99</v>
      </c>
      <c r="E45" s="132" t="s">
        <v>129</v>
      </c>
      <c r="F45" s="133" t="s">
        <v>130</v>
      </c>
      <c r="G45" s="526">
        <v>15.316969999999998</v>
      </c>
    </row>
    <row r="46" spans="1:8" x14ac:dyDescent="0.25">
      <c r="C46" s="101"/>
      <c r="D46" s="117"/>
      <c r="E46" s="118"/>
      <c r="F46" s="17"/>
    </row>
    <row r="47" spans="1:8" x14ac:dyDescent="0.25">
      <c r="C47" s="12"/>
      <c r="D47" s="117"/>
      <c r="E47" s="14"/>
      <c r="F47" s="14"/>
    </row>
    <row r="48" spans="1:8" x14ac:dyDescent="0.25">
      <c r="C48" s="89" t="s">
        <v>131</v>
      </c>
      <c r="D48" s="90"/>
      <c r="E48" s="91"/>
      <c r="F48" s="91"/>
      <c r="G48" s="23"/>
    </row>
    <row r="49" spans="1:8" x14ac:dyDescent="0.25">
      <c r="C49" s="92"/>
      <c r="D49" s="25" t="s">
        <v>13</v>
      </c>
      <c r="E49" s="26" t="s">
        <v>43</v>
      </c>
      <c r="F49" s="26" t="s">
        <v>44</v>
      </c>
      <c r="G49" s="26" t="s">
        <v>464</v>
      </c>
    </row>
    <row r="50" spans="1:8" x14ac:dyDescent="0.25">
      <c r="C50" s="103" t="s">
        <v>132</v>
      </c>
      <c r="D50" s="104" t="s">
        <v>15</v>
      </c>
      <c r="E50" s="134" t="s">
        <v>133</v>
      </c>
      <c r="F50" s="110">
        <v>99</v>
      </c>
      <c r="G50" s="527">
        <f>G44/G43*100</f>
        <v>83.893544713140599</v>
      </c>
    </row>
    <row r="52" spans="1:8" x14ac:dyDescent="0.25">
      <c r="F52" s="135"/>
    </row>
    <row r="53" spans="1:8" x14ac:dyDescent="0.25">
      <c r="C53" s="89" t="s">
        <v>561</v>
      </c>
      <c r="D53" s="90"/>
      <c r="E53" s="91"/>
      <c r="F53" s="136"/>
      <c r="G53" s="23"/>
    </row>
    <row r="54" spans="1:8" x14ac:dyDescent="0.25">
      <c r="C54" s="92"/>
      <c r="D54" s="25" t="s">
        <v>13</v>
      </c>
      <c r="E54" s="26" t="s">
        <v>43</v>
      </c>
      <c r="F54" s="137" t="s">
        <v>44</v>
      </c>
      <c r="G54" s="26" t="s">
        <v>464</v>
      </c>
    </row>
    <row r="55" spans="1:8" x14ac:dyDescent="0.25">
      <c r="C55" s="103" t="s">
        <v>134</v>
      </c>
      <c r="D55" s="104" t="s">
        <v>15</v>
      </c>
      <c r="E55" s="110">
        <v>52</v>
      </c>
      <c r="F55" s="110">
        <v>73</v>
      </c>
      <c r="G55" s="122">
        <v>69</v>
      </c>
    </row>
    <row r="56" spans="1:8" x14ac:dyDescent="0.25">
      <c r="D56" s="102"/>
    </row>
    <row r="57" spans="1:8" x14ac:dyDescent="0.25">
      <c r="A57" s="33"/>
      <c r="C57" s="138"/>
      <c r="D57" s="139"/>
      <c r="E57" s="20"/>
      <c r="F57" s="20"/>
      <c r="G57" s="20"/>
      <c r="H57" s="20"/>
    </row>
    <row r="58" spans="1:8" x14ac:dyDescent="0.25">
      <c r="A58" s="33"/>
      <c r="C58" s="89" t="s">
        <v>135</v>
      </c>
      <c r="D58" s="90"/>
      <c r="E58" s="91"/>
      <c r="F58" s="91"/>
      <c r="G58" s="647"/>
      <c r="H58" s="647"/>
    </row>
    <row r="59" spans="1:8" x14ac:dyDescent="0.25">
      <c r="A59" s="33"/>
      <c r="C59" s="92"/>
      <c r="D59" s="25" t="s">
        <v>13</v>
      </c>
      <c r="E59" s="26" t="s">
        <v>136</v>
      </c>
      <c r="F59" s="26" t="s">
        <v>137</v>
      </c>
      <c r="G59" s="26" t="s">
        <v>510</v>
      </c>
      <c r="H59" s="26" t="s">
        <v>511</v>
      </c>
    </row>
    <row r="60" spans="1:8" x14ac:dyDescent="0.25">
      <c r="A60" s="33"/>
      <c r="C60" s="140" t="s">
        <v>138</v>
      </c>
      <c r="D60" s="141" t="s">
        <v>15</v>
      </c>
      <c r="E60" s="142" t="s">
        <v>139</v>
      </c>
      <c r="F60" s="142" t="s">
        <v>140</v>
      </c>
      <c r="G60" s="142">
        <v>7.7</v>
      </c>
      <c r="H60" s="142">
        <v>7.8</v>
      </c>
    </row>
    <row r="61" spans="1:8" x14ac:dyDescent="0.25">
      <c r="A61" s="33"/>
      <c r="C61" s="140" t="s">
        <v>141</v>
      </c>
      <c r="D61" s="143" t="s">
        <v>15</v>
      </c>
      <c r="E61" s="144" t="s">
        <v>142</v>
      </c>
      <c r="F61" s="144" t="s">
        <v>143</v>
      </c>
      <c r="G61" s="142">
        <v>20.8</v>
      </c>
      <c r="H61" s="142">
        <v>23</v>
      </c>
    </row>
    <row r="62" spans="1:8" x14ac:dyDescent="0.25">
      <c r="A62" s="33"/>
      <c r="C62" s="138"/>
      <c r="D62" s="139"/>
      <c r="E62" s="145"/>
      <c r="F62" s="145"/>
      <c r="G62" s="20"/>
      <c r="H62" s="20"/>
    </row>
    <row r="63" spans="1:8" x14ac:dyDescent="0.25">
      <c r="A63" s="33"/>
      <c r="C63" s="138"/>
      <c r="D63" s="139"/>
      <c r="E63" s="145"/>
      <c r="F63" s="145"/>
      <c r="G63" s="20"/>
      <c r="H63" s="20"/>
    </row>
    <row r="64" spans="1:8" ht="20.25" customHeight="1" x14ac:dyDescent="0.25">
      <c r="A64" s="33"/>
      <c r="C64" s="645" t="s">
        <v>144</v>
      </c>
      <c r="D64" s="645"/>
      <c r="E64" s="645"/>
      <c r="F64" s="645"/>
      <c r="G64" s="647"/>
      <c r="H64" s="647"/>
    </row>
    <row r="65" spans="1:8" x14ac:dyDescent="0.25">
      <c r="A65" s="33"/>
      <c r="C65" s="92"/>
      <c r="D65" s="25" t="s">
        <v>13</v>
      </c>
      <c r="E65" s="26" t="s">
        <v>136</v>
      </c>
      <c r="F65" s="26" t="s">
        <v>137</v>
      </c>
      <c r="G65" s="26" t="s">
        <v>510</v>
      </c>
      <c r="H65" s="26" t="s">
        <v>511</v>
      </c>
    </row>
    <row r="66" spans="1:8" ht="30" x14ac:dyDescent="0.25">
      <c r="A66" s="33"/>
      <c r="C66" s="140" t="s">
        <v>145</v>
      </c>
      <c r="D66" s="141" t="s">
        <v>15</v>
      </c>
      <c r="E66" s="142" t="s">
        <v>146</v>
      </c>
      <c r="F66" s="142" t="s">
        <v>147</v>
      </c>
      <c r="G66" s="142">
        <v>7.8</v>
      </c>
      <c r="H66" s="142">
        <v>8</v>
      </c>
    </row>
    <row r="67" spans="1:8" x14ac:dyDescent="0.25">
      <c r="A67" s="33"/>
      <c r="C67" s="140" t="s">
        <v>141</v>
      </c>
      <c r="D67" s="143" t="s">
        <v>15</v>
      </c>
      <c r="E67" s="144" t="s">
        <v>148</v>
      </c>
      <c r="F67" s="144" t="s">
        <v>149</v>
      </c>
      <c r="G67" s="142">
        <v>25.8</v>
      </c>
      <c r="H67" s="142">
        <v>28.4</v>
      </c>
    </row>
    <row r="68" spans="1:8" x14ac:dyDescent="0.25">
      <c r="A68" s="33"/>
      <c r="C68" s="138"/>
      <c r="D68" s="139"/>
      <c r="E68" s="145"/>
      <c r="F68" s="145"/>
      <c r="G68" s="145"/>
      <c r="H68" s="145"/>
    </row>
    <row r="69" spans="1:8" x14ac:dyDescent="0.25">
      <c r="A69" s="33"/>
      <c r="C69" s="138"/>
      <c r="D69" s="139"/>
      <c r="E69" s="145"/>
      <c r="F69" s="145"/>
      <c r="G69" s="20"/>
      <c r="H69" s="20"/>
    </row>
    <row r="70" spans="1:8" x14ac:dyDescent="0.25">
      <c r="A70" s="33"/>
      <c r="C70" s="645" t="s">
        <v>523</v>
      </c>
      <c r="D70" s="645"/>
      <c r="E70" s="645"/>
      <c r="F70" s="645"/>
      <c r="G70" s="20"/>
      <c r="H70" s="20"/>
    </row>
    <row r="71" spans="1:8" x14ac:dyDescent="0.25">
      <c r="C71" s="92"/>
      <c r="D71" s="25" t="s">
        <v>13</v>
      </c>
      <c r="E71" s="26" t="s">
        <v>44</v>
      </c>
      <c r="F71" s="26" t="s">
        <v>464</v>
      </c>
    </row>
    <row r="72" spans="1:8" x14ac:dyDescent="0.25">
      <c r="C72" s="140" t="s">
        <v>516</v>
      </c>
      <c r="D72" s="141" t="s">
        <v>521</v>
      </c>
      <c r="E72" s="142">
        <v>4.83</v>
      </c>
      <c r="F72" s="142">
        <v>4.74</v>
      </c>
    </row>
    <row r="73" spans="1:8" x14ac:dyDescent="0.25">
      <c r="C73" s="539" t="s">
        <v>517</v>
      </c>
      <c r="D73" s="141" t="s">
        <v>521</v>
      </c>
      <c r="E73" s="142">
        <v>4.82</v>
      </c>
      <c r="F73" s="142">
        <v>4.7300000000000004</v>
      </c>
    </row>
    <row r="74" spans="1:8" x14ac:dyDescent="0.25">
      <c r="C74" s="539" t="s">
        <v>4</v>
      </c>
      <c r="D74" s="141" t="s">
        <v>521</v>
      </c>
      <c r="E74" s="142">
        <v>4.84</v>
      </c>
      <c r="F74" s="142">
        <v>4.76</v>
      </c>
    </row>
    <row r="75" spans="1:8" x14ac:dyDescent="0.25">
      <c r="C75" s="140" t="s">
        <v>518</v>
      </c>
      <c r="D75" s="141" t="s">
        <v>522</v>
      </c>
      <c r="E75" s="540">
        <v>4936865</v>
      </c>
      <c r="F75" s="540">
        <v>11229962</v>
      </c>
    </row>
    <row r="76" spans="1:8" x14ac:dyDescent="0.25">
      <c r="C76" s="539" t="s">
        <v>517</v>
      </c>
      <c r="D76" s="141" t="s">
        <v>522</v>
      </c>
      <c r="E76" s="540">
        <v>2776582</v>
      </c>
      <c r="F76" s="540">
        <v>8521588</v>
      </c>
    </row>
    <row r="77" spans="1:8" x14ac:dyDescent="0.25">
      <c r="C77" s="539" t="s">
        <v>4</v>
      </c>
      <c r="D77" s="141" t="s">
        <v>522</v>
      </c>
      <c r="E77" s="540">
        <v>2160283</v>
      </c>
      <c r="F77" s="540">
        <v>2708374</v>
      </c>
    </row>
    <row r="78" spans="1:8" x14ac:dyDescent="0.25">
      <c r="C78" s="140" t="s">
        <v>519</v>
      </c>
      <c r="D78" s="141" t="s">
        <v>522</v>
      </c>
      <c r="E78" s="540">
        <v>856084</v>
      </c>
      <c r="F78" s="540">
        <v>3405815</v>
      </c>
    </row>
    <row r="79" spans="1:8" x14ac:dyDescent="0.25">
      <c r="C79" s="539" t="s">
        <v>517</v>
      </c>
      <c r="D79" s="141" t="s">
        <v>522</v>
      </c>
      <c r="E79" s="540">
        <v>53931</v>
      </c>
      <c r="F79" s="540">
        <v>2943269</v>
      </c>
    </row>
    <row r="80" spans="1:8" x14ac:dyDescent="0.25">
      <c r="C80" s="539" t="s">
        <v>4</v>
      </c>
      <c r="D80" s="141" t="s">
        <v>522</v>
      </c>
      <c r="E80" s="540">
        <v>316774</v>
      </c>
      <c r="F80" s="540">
        <v>462546</v>
      </c>
    </row>
    <row r="81" spans="3:6" x14ac:dyDescent="0.25">
      <c r="C81" s="140" t="s">
        <v>520</v>
      </c>
      <c r="D81" s="141" t="s">
        <v>15</v>
      </c>
      <c r="E81" s="619">
        <v>17</v>
      </c>
      <c r="F81" s="619">
        <v>30</v>
      </c>
    </row>
    <row r="82" spans="3:6" x14ac:dyDescent="0.25">
      <c r="C82" s="539" t="s">
        <v>517</v>
      </c>
      <c r="D82" s="141" t="s">
        <v>15</v>
      </c>
      <c r="E82" s="619">
        <v>19</v>
      </c>
      <c r="F82" s="619">
        <v>35</v>
      </c>
    </row>
    <row r="85" spans="3:6" x14ac:dyDescent="0.25">
      <c r="C85" s="661" t="s">
        <v>569</v>
      </c>
      <c r="D85" s="661"/>
      <c r="E85" s="480"/>
    </row>
    <row r="86" spans="3:6" ht="30" x14ac:dyDescent="0.25">
      <c r="C86" s="494" t="s">
        <v>442</v>
      </c>
      <c r="D86" s="481" t="s">
        <v>443</v>
      </c>
      <c r="E86" s="481" t="s">
        <v>444</v>
      </c>
    </row>
    <row r="87" spans="3:6" ht="30" x14ac:dyDescent="0.25">
      <c r="C87" s="675" t="s">
        <v>572</v>
      </c>
      <c r="D87" s="674" t="s">
        <v>491</v>
      </c>
      <c r="E87" s="482" t="s">
        <v>447</v>
      </c>
    </row>
  </sheetData>
  <sheetProtection algorithmName="SHA-512" hashValue="11fag3AAwdoaCMKkXnYcwadTTn8iCeUgUitjK255BMqHdrmUPJ0XkzeliAbuNVjSkey7l/TbaowyDqneszRo4w==" saltValue="ZOuOpdzAoApRotra2BJ49g==" spinCount="100000" sheet="1" objects="1" scenarios="1" selectLockedCells="1" selectUnlockedCells="1"/>
  <mergeCells count="6">
    <mergeCell ref="C85:D85"/>
    <mergeCell ref="C70:F70"/>
    <mergeCell ref="C8:F8"/>
    <mergeCell ref="G58:H58"/>
    <mergeCell ref="C64:F64"/>
    <mergeCell ref="G64:H64"/>
  </mergeCells>
  <phoneticPr fontId="5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19C7-D7F4-4942-AE4A-784FCD8C1D59}">
  <sheetPr>
    <tabColor theme="9" tint="0.39997558519241921"/>
  </sheetPr>
  <dimension ref="B1:L397"/>
  <sheetViews>
    <sheetView showGridLines="0" topLeftCell="A284" zoomScale="115" zoomScaleNormal="115" workbookViewId="0">
      <selection activeCell="H302" sqref="H302"/>
    </sheetView>
  </sheetViews>
  <sheetFormatPr defaultColWidth="8.7109375" defaultRowHeight="15" x14ac:dyDescent="0.25"/>
  <cols>
    <col min="1" max="1" width="4.42578125" style="149" customWidth="1"/>
    <col min="2" max="2" width="3.7109375" style="149" customWidth="1"/>
    <col min="3" max="3" width="75.7109375" style="146" customWidth="1"/>
    <col min="4" max="4" width="16.7109375" style="147" customWidth="1"/>
    <col min="5" max="6" width="25.7109375" style="148" customWidth="1"/>
    <col min="7" max="7" width="25.7109375" style="162" customWidth="1"/>
    <col min="8" max="8" width="24.140625" style="148" customWidth="1"/>
    <col min="9" max="12" width="25.7109375" style="149" customWidth="1"/>
    <col min="13" max="16384" width="8.7109375" style="149"/>
  </cols>
  <sheetData>
    <row r="1" spans="3:7" x14ac:dyDescent="0.25">
      <c r="C1" s="150"/>
      <c r="D1" s="151"/>
      <c r="E1" s="152"/>
      <c r="F1" s="152"/>
      <c r="G1" s="148"/>
    </row>
    <row r="2" spans="3:7" x14ac:dyDescent="0.25">
      <c r="C2" s="150"/>
      <c r="D2" s="151"/>
      <c r="E2" s="152"/>
      <c r="F2" s="152"/>
      <c r="G2" s="148"/>
    </row>
    <row r="3" spans="3:7" x14ac:dyDescent="0.25">
      <c r="C3" s="150"/>
      <c r="D3" s="151"/>
      <c r="E3" s="152"/>
      <c r="F3" s="152"/>
      <c r="G3" s="148"/>
    </row>
    <row r="4" spans="3:7" x14ac:dyDescent="0.25">
      <c r="C4" s="150"/>
      <c r="D4" s="151"/>
      <c r="E4" s="152"/>
      <c r="F4" s="152"/>
      <c r="G4" s="148"/>
    </row>
    <row r="5" spans="3:7" x14ac:dyDescent="0.25">
      <c r="C5" s="149"/>
      <c r="D5" s="153"/>
      <c r="E5" s="154"/>
      <c r="F5" s="154"/>
      <c r="G5" s="148"/>
    </row>
    <row r="6" spans="3:7" ht="18.75" x14ac:dyDescent="0.25">
      <c r="C6" s="155" t="s">
        <v>150</v>
      </c>
    </row>
    <row r="7" spans="3:7" x14ac:dyDescent="0.25">
      <c r="C7" s="156"/>
      <c r="D7" s="157"/>
      <c r="E7" s="158"/>
      <c r="F7" s="158"/>
      <c r="G7"/>
    </row>
    <row r="8" spans="3:7" x14ac:dyDescent="0.25">
      <c r="C8" s="159" t="s">
        <v>151</v>
      </c>
      <c r="D8" s="160"/>
      <c r="E8" s="161"/>
      <c r="F8" s="161"/>
      <c r="G8" s="161"/>
    </row>
    <row r="9" spans="3:7" x14ac:dyDescent="0.25">
      <c r="C9" s="163"/>
      <c r="D9" s="164" t="s">
        <v>13</v>
      </c>
      <c r="E9" s="165">
        <v>2022</v>
      </c>
      <c r="F9" s="165">
        <v>2023</v>
      </c>
      <c r="G9" s="165" t="s">
        <v>464</v>
      </c>
    </row>
    <row r="10" spans="3:7" x14ac:dyDescent="0.25">
      <c r="C10" s="166" t="s">
        <v>152</v>
      </c>
      <c r="D10" s="167" t="s">
        <v>22</v>
      </c>
      <c r="E10" s="168" t="s">
        <v>153</v>
      </c>
      <c r="F10" s="506" t="s">
        <v>154</v>
      </c>
      <c r="G10" s="506">
        <v>7692</v>
      </c>
    </row>
    <row r="11" spans="3:7" x14ac:dyDescent="0.25">
      <c r="C11" s="169" t="s">
        <v>495</v>
      </c>
      <c r="D11" s="170"/>
      <c r="E11" s="170"/>
      <c r="F11" s="170"/>
      <c r="G11" s="148"/>
    </row>
    <row r="12" spans="3:7" x14ac:dyDescent="0.25">
      <c r="C12" s="169"/>
      <c r="D12" s="170"/>
      <c r="E12" s="170"/>
      <c r="F12" s="170"/>
      <c r="G12" s="148"/>
    </row>
    <row r="13" spans="3:7" x14ac:dyDescent="0.25">
      <c r="C13" s="171"/>
      <c r="D13" s="172"/>
      <c r="E13" s="158"/>
      <c r="F13" s="158"/>
      <c r="G13" s="148"/>
    </row>
    <row r="14" spans="3:7" x14ac:dyDescent="0.25">
      <c r="C14" s="159" t="s">
        <v>155</v>
      </c>
      <c r="D14" s="160"/>
      <c r="E14" s="161"/>
      <c r="F14" s="161"/>
      <c r="G14" s="161"/>
    </row>
    <row r="15" spans="3:7" x14ac:dyDescent="0.25">
      <c r="C15" s="163"/>
      <c r="D15" s="164" t="s">
        <v>13</v>
      </c>
      <c r="E15" s="165">
        <v>2022</v>
      </c>
      <c r="F15" s="165">
        <v>2023</v>
      </c>
      <c r="G15" s="165" t="s">
        <v>464</v>
      </c>
    </row>
    <row r="16" spans="3:7" x14ac:dyDescent="0.25">
      <c r="C16" s="176" t="s">
        <v>156</v>
      </c>
      <c r="D16" s="177" t="s">
        <v>22</v>
      </c>
      <c r="E16" s="178">
        <v>3802</v>
      </c>
      <c r="F16" s="179">
        <v>4297</v>
      </c>
      <c r="G16" s="179">
        <v>4021</v>
      </c>
    </row>
    <row r="17" spans="3:8" x14ac:dyDescent="0.25">
      <c r="C17" s="609" t="s">
        <v>34</v>
      </c>
      <c r="D17" s="177" t="s">
        <v>22</v>
      </c>
      <c r="E17" s="181" t="s">
        <v>157</v>
      </c>
      <c r="F17" s="181" t="s">
        <v>158</v>
      </c>
      <c r="G17" s="181">
        <v>1771</v>
      </c>
    </row>
    <row r="18" spans="3:8" x14ac:dyDescent="0.25">
      <c r="C18" s="610" t="s">
        <v>32</v>
      </c>
      <c r="D18" s="177" t="s">
        <v>22</v>
      </c>
      <c r="E18" s="181" t="s">
        <v>159</v>
      </c>
      <c r="F18" s="181" t="s">
        <v>160</v>
      </c>
      <c r="G18" s="181">
        <v>2250</v>
      </c>
    </row>
    <row r="19" spans="3:8" x14ac:dyDescent="0.25">
      <c r="C19" s="176" t="s">
        <v>161</v>
      </c>
      <c r="D19" s="177" t="s">
        <v>22</v>
      </c>
      <c r="E19" s="179">
        <v>1505</v>
      </c>
      <c r="F19" s="179">
        <v>1506</v>
      </c>
      <c r="G19" s="179">
        <v>1527</v>
      </c>
    </row>
    <row r="20" spans="3:8" x14ac:dyDescent="0.25">
      <c r="C20" s="609" t="s">
        <v>34</v>
      </c>
      <c r="D20" s="177" t="s">
        <v>22</v>
      </c>
      <c r="E20" s="181">
        <v>340</v>
      </c>
      <c r="F20" s="181">
        <v>373</v>
      </c>
      <c r="G20" s="181">
        <v>409</v>
      </c>
    </row>
    <row r="21" spans="3:8" x14ac:dyDescent="0.25">
      <c r="C21" s="610" t="s">
        <v>32</v>
      </c>
      <c r="D21" s="177" t="s">
        <v>22</v>
      </c>
      <c r="E21" s="181" t="s">
        <v>162</v>
      </c>
      <c r="F21" s="181" t="s">
        <v>163</v>
      </c>
      <c r="G21" s="181">
        <v>1118</v>
      </c>
    </row>
    <row r="22" spans="3:8" x14ac:dyDescent="0.25">
      <c r="C22" s="176" t="s">
        <v>164</v>
      </c>
      <c r="D22" s="177" t="s">
        <v>22</v>
      </c>
      <c r="E22" s="179">
        <v>288</v>
      </c>
      <c r="F22" s="179">
        <v>273</v>
      </c>
      <c r="G22" s="179">
        <v>276</v>
      </c>
    </row>
    <row r="23" spans="3:8" x14ac:dyDescent="0.25">
      <c r="C23" s="609" t="s">
        <v>34</v>
      </c>
      <c r="D23" s="177" t="s">
        <v>22</v>
      </c>
      <c r="E23" s="181">
        <v>65</v>
      </c>
      <c r="F23" s="181">
        <v>58</v>
      </c>
      <c r="G23" s="181">
        <v>54</v>
      </c>
      <c r="H23" s="198"/>
    </row>
    <row r="24" spans="3:8" x14ac:dyDescent="0.25">
      <c r="C24" s="610" t="s">
        <v>32</v>
      </c>
      <c r="D24" s="177" t="s">
        <v>22</v>
      </c>
      <c r="E24" s="181">
        <v>223</v>
      </c>
      <c r="F24" s="181">
        <v>215</v>
      </c>
      <c r="G24" s="181">
        <v>222</v>
      </c>
    </row>
    <row r="25" spans="3:8" x14ac:dyDescent="0.25">
      <c r="C25" s="176" t="s">
        <v>165</v>
      </c>
      <c r="D25" s="177" t="s">
        <v>22</v>
      </c>
      <c r="E25" s="179">
        <v>948</v>
      </c>
      <c r="F25" s="179">
        <v>925</v>
      </c>
      <c r="G25" s="179">
        <v>931</v>
      </c>
    </row>
    <row r="26" spans="3:8" x14ac:dyDescent="0.25">
      <c r="C26" s="609" t="s">
        <v>34</v>
      </c>
      <c r="D26" s="177" t="s">
        <v>22</v>
      </c>
      <c r="E26" s="181">
        <v>184</v>
      </c>
      <c r="F26" s="181">
        <v>187</v>
      </c>
      <c r="G26" s="181">
        <v>197</v>
      </c>
    </row>
    <row r="27" spans="3:8" x14ac:dyDescent="0.25">
      <c r="C27" s="610" t="s">
        <v>32</v>
      </c>
      <c r="D27" s="177" t="s">
        <v>22</v>
      </c>
      <c r="E27" s="181">
        <v>764</v>
      </c>
      <c r="F27" s="181">
        <v>738</v>
      </c>
      <c r="G27" s="181">
        <v>734</v>
      </c>
    </row>
    <row r="28" spans="3:8" x14ac:dyDescent="0.25">
      <c r="C28" s="176" t="s">
        <v>166</v>
      </c>
      <c r="D28" s="177" t="s">
        <v>22</v>
      </c>
      <c r="E28" s="179">
        <v>683</v>
      </c>
      <c r="F28" s="179">
        <v>649</v>
      </c>
      <c r="G28" s="179">
        <v>628</v>
      </c>
    </row>
    <row r="29" spans="3:8" x14ac:dyDescent="0.25">
      <c r="C29" s="609" t="s">
        <v>34</v>
      </c>
      <c r="D29" s="177" t="s">
        <v>22</v>
      </c>
      <c r="E29" s="181">
        <v>113</v>
      </c>
      <c r="F29" s="181">
        <v>109</v>
      </c>
      <c r="G29" s="181">
        <v>103</v>
      </c>
    </row>
    <row r="30" spans="3:8" x14ac:dyDescent="0.25">
      <c r="C30" s="610" t="s">
        <v>32</v>
      </c>
      <c r="D30" s="177" t="s">
        <v>22</v>
      </c>
      <c r="E30" s="181">
        <v>570</v>
      </c>
      <c r="F30" s="181">
        <v>540</v>
      </c>
      <c r="G30" s="181">
        <v>525</v>
      </c>
    </row>
    <row r="31" spans="3:8" x14ac:dyDescent="0.25">
      <c r="C31" s="183" t="s">
        <v>167</v>
      </c>
      <c r="D31" s="177" t="s">
        <v>22</v>
      </c>
      <c r="E31" s="184">
        <v>357</v>
      </c>
      <c r="F31" s="179">
        <v>333</v>
      </c>
      <c r="G31" s="179">
        <v>309</v>
      </c>
    </row>
    <row r="32" spans="3:8" x14ac:dyDescent="0.25">
      <c r="C32" s="609" t="s">
        <v>34</v>
      </c>
      <c r="D32" s="177" t="s">
        <v>22</v>
      </c>
      <c r="E32" s="181">
        <v>64</v>
      </c>
      <c r="F32" s="181">
        <v>56</v>
      </c>
      <c r="G32" s="181">
        <v>56</v>
      </c>
    </row>
    <row r="33" spans="3:7" x14ac:dyDescent="0.25">
      <c r="C33" s="610" t="s">
        <v>32</v>
      </c>
      <c r="D33" s="177" t="s">
        <v>22</v>
      </c>
      <c r="E33" s="185">
        <v>293</v>
      </c>
      <c r="F33" s="185">
        <v>277</v>
      </c>
      <c r="G33" s="185">
        <v>253</v>
      </c>
    </row>
    <row r="34" spans="3:7" x14ac:dyDescent="0.25">
      <c r="C34" s="171"/>
      <c r="D34" s="172"/>
      <c r="E34" s="158"/>
      <c r="F34" s="158"/>
      <c r="G34" s="148"/>
    </row>
    <row r="35" spans="3:7" x14ac:dyDescent="0.25">
      <c r="C35" s="173"/>
      <c r="D35" s="174"/>
      <c r="E35" s="175"/>
      <c r="F35" s="175"/>
      <c r="G35" s="148"/>
    </row>
    <row r="36" spans="3:7" x14ac:dyDescent="0.25">
      <c r="C36" s="159" t="s">
        <v>168</v>
      </c>
      <c r="D36" s="160"/>
      <c r="E36" s="161"/>
      <c r="F36" s="161"/>
      <c r="G36" s="161"/>
    </row>
    <row r="37" spans="3:7" x14ac:dyDescent="0.25">
      <c r="C37" s="163"/>
      <c r="D37" s="164" t="s">
        <v>13</v>
      </c>
      <c r="E37" s="165">
        <v>2022</v>
      </c>
      <c r="F37" s="165">
        <v>2023</v>
      </c>
      <c r="G37" s="165" t="s">
        <v>464</v>
      </c>
    </row>
    <row r="38" spans="3:7" x14ac:dyDescent="0.25">
      <c r="C38" s="186" t="s">
        <v>34</v>
      </c>
      <c r="D38" s="187" t="s">
        <v>15</v>
      </c>
      <c r="E38" s="188" t="s">
        <v>169</v>
      </c>
      <c r="F38" s="189" t="s">
        <v>170</v>
      </c>
      <c r="G38" s="189">
        <v>33.700000000000003</v>
      </c>
    </row>
    <row r="39" spans="3:7" x14ac:dyDescent="0.25">
      <c r="C39" s="190" t="s">
        <v>32</v>
      </c>
      <c r="D39" s="177" t="s">
        <v>15</v>
      </c>
      <c r="E39" s="191" t="s">
        <v>171</v>
      </c>
      <c r="F39" s="189" t="s">
        <v>172</v>
      </c>
      <c r="G39" s="189">
        <v>66.3</v>
      </c>
    </row>
    <row r="40" spans="3:7" x14ac:dyDescent="0.25">
      <c r="C40" s="186" t="s">
        <v>34</v>
      </c>
      <c r="D40" s="177" t="s">
        <v>22</v>
      </c>
      <c r="E40" s="192">
        <v>2470</v>
      </c>
      <c r="F40" s="181">
        <v>2780</v>
      </c>
      <c r="G40" s="181">
        <v>2590</v>
      </c>
    </row>
    <row r="41" spans="3:7" x14ac:dyDescent="0.25">
      <c r="C41" s="190" t="s">
        <v>32</v>
      </c>
      <c r="D41" s="177" t="s">
        <v>22</v>
      </c>
      <c r="E41" s="193">
        <v>5113</v>
      </c>
      <c r="F41" s="181">
        <v>5203</v>
      </c>
      <c r="G41" s="181">
        <v>5102</v>
      </c>
    </row>
    <row r="42" spans="3:7" x14ac:dyDescent="0.25">
      <c r="C42" s="194"/>
      <c r="D42" s="172"/>
      <c r="E42" s="195"/>
      <c r="F42" s="196"/>
      <c r="G42" s="148"/>
    </row>
    <row r="43" spans="3:7" x14ac:dyDescent="0.25">
      <c r="C43" s="173"/>
      <c r="D43" s="174"/>
      <c r="E43" s="175"/>
      <c r="F43" s="175"/>
      <c r="G43" s="148"/>
    </row>
    <row r="44" spans="3:7" x14ac:dyDescent="0.25">
      <c r="C44" s="159" t="s">
        <v>173</v>
      </c>
      <c r="D44" s="160"/>
      <c r="E44" s="161"/>
      <c r="F44" s="161"/>
      <c r="G44" s="161"/>
    </row>
    <row r="45" spans="3:7" x14ac:dyDescent="0.25">
      <c r="C45" s="163"/>
      <c r="D45" s="164" t="s">
        <v>13</v>
      </c>
      <c r="E45" s="165">
        <v>2022</v>
      </c>
      <c r="F45" s="165">
        <v>2023</v>
      </c>
      <c r="G45" s="165" t="s">
        <v>464</v>
      </c>
    </row>
    <row r="46" spans="3:7" x14ac:dyDescent="0.25">
      <c r="C46" s="197" t="s">
        <v>36</v>
      </c>
      <c r="D46" s="197"/>
      <c r="E46" s="197"/>
      <c r="F46" s="197"/>
      <c r="G46" s="197"/>
    </row>
    <row r="47" spans="3:7" x14ac:dyDescent="0.25">
      <c r="C47" s="182" t="s">
        <v>34</v>
      </c>
      <c r="D47" s="177" t="s">
        <v>22</v>
      </c>
      <c r="E47" s="181">
        <v>1243</v>
      </c>
      <c r="F47" s="181">
        <v>1351</v>
      </c>
      <c r="G47" s="181">
        <v>1794</v>
      </c>
    </row>
    <row r="48" spans="3:7" x14ac:dyDescent="0.25">
      <c r="C48" s="182" t="s">
        <v>32</v>
      </c>
      <c r="D48" s="177" t="s">
        <v>22</v>
      </c>
      <c r="E48" s="181">
        <v>1944</v>
      </c>
      <c r="F48" s="181">
        <v>1898</v>
      </c>
      <c r="G48" s="181">
        <v>1181</v>
      </c>
    </row>
    <row r="49" spans="3:8" x14ac:dyDescent="0.25">
      <c r="C49" s="197" t="s">
        <v>37</v>
      </c>
      <c r="D49" s="197"/>
      <c r="E49" s="197"/>
      <c r="F49" s="197"/>
      <c r="G49" s="197"/>
    </row>
    <row r="50" spans="3:8" x14ac:dyDescent="0.25">
      <c r="C50" s="182" t="s">
        <v>34</v>
      </c>
      <c r="D50" s="177" t="s">
        <v>22</v>
      </c>
      <c r="E50" s="181">
        <v>1110</v>
      </c>
      <c r="F50" s="181">
        <v>1317</v>
      </c>
      <c r="G50" s="181">
        <v>2985</v>
      </c>
    </row>
    <row r="51" spans="3:8" x14ac:dyDescent="0.25">
      <c r="C51" s="182" t="s">
        <v>32</v>
      </c>
      <c r="D51" s="177" t="s">
        <v>22</v>
      </c>
      <c r="E51" s="181">
        <v>2855</v>
      </c>
      <c r="F51" s="181">
        <v>2991</v>
      </c>
      <c r="G51" s="181">
        <v>1286</v>
      </c>
    </row>
    <row r="52" spans="3:8" x14ac:dyDescent="0.25">
      <c r="C52" s="199" t="s">
        <v>38</v>
      </c>
      <c r="D52" s="199"/>
      <c r="E52" s="199"/>
      <c r="F52" s="199"/>
      <c r="G52" s="199"/>
    </row>
    <row r="53" spans="3:8" x14ac:dyDescent="0.25">
      <c r="C53" s="182" t="s">
        <v>34</v>
      </c>
      <c r="D53" s="177" t="s">
        <v>22</v>
      </c>
      <c r="E53" s="200">
        <v>117</v>
      </c>
      <c r="F53" s="200">
        <v>112</v>
      </c>
      <c r="G53" s="200">
        <v>322</v>
      </c>
      <c r="H53" s="198"/>
    </row>
    <row r="54" spans="3:8" x14ac:dyDescent="0.25">
      <c r="C54" s="182" t="s">
        <v>32</v>
      </c>
      <c r="D54" s="177" t="s">
        <v>22</v>
      </c>
      <c r="E54" s="200">
        <v>314</v>
      </c>
      <c r="F54" s="200">
        <v>314</v>
      </c>
      <c r="G54" s="200">
        <v>124</v>
      </c>
      <c r="H54" s="198"/>
    </row>
    <row r="55" spans="3:8" x14ac:dyDescent="0.25">
      <c r="C55" s="194"/>
      <c r="D55" s="172"/>
      <c r="E55" s="201"/>
      <c r="F55" s="202"/>
      <c r="G55" s="148"/>
    </row>
    <row r="56" spans="3:8" x14ac:dyDescent="0.25">
      <c r="C56" s="203"/>
      <c r="G56" s="148"/>
    </row>
    <row r="57" spans="3:8" x14ac:dyDescent="0.25">
      <c r="C57" s="159" t="s">
        <v>174</v>
      </c>
      <c r="D57" s="160"/>
      <c r="E57" s="161"/>
      <c r="F57" s="161"/>
      <c r="G57" s="161"/>
    </row>
    <row r="58" spans="3:8" x14ac:dyDescent="0.25">
      <c r="C58" s="163"/>
      <c r="D58" s="164" t="s">
        <v>13</v>
      </c>
      <c r="E58" s="165">
        <v>2022</v>
      </c>
      <c r="F58" s="165">
        <v>2023</v>
      </c>
      <c r="G58" s="165" t="s">
        <v>464</v>
      </c>
    </row>
    <row r="59" spans="3:8" x14ac:dyDescent="0.25">
      <c r="C59" s="204" t="s">
        <v>175</v>
      </c>
      <c r="D59" s="187" t="s">
        <v>22</v>
      </c>
      <c r="E59" s="205">
        <v>3830</v>
      </c>
      <c r="F59" s="181">
        <v>3508</v>
      </c>
      <c r="G59" s="181">
        <v>4682</v>
      </c>
    </row>
    <row r="60" spans="3:8" x14ac:dyDescent="0.25">
      <c r="C60" s="182" t="s">
        <v>176</v>
      </c>
      <c r="D60" s="177" t="s">
        <v>22</v>
      </c>
      <c r="E60" s="181">
        <v>3753</v>
      </c>
      <c r="F60" s="181">
        <v>4475</v>
      </c>
      <c r="G60" s="181">
        <v>3010</v>
      </c>
    </row>
    <row r="61" spans="3:8" x14ac:dyDescent="0.25">
      <c r="C61" s="182" t="s">
        <v>177</v>
      </c>
      <c r="D61" s="177" t="s">
        <v>22</v>
      </c>
      <c r="E61" s="181">
        <v>0</v>
      </c>
      <c r="F61" s="181">
        <v>0</v>
      </c>
      <c r="G61" s="181">
        <v>0</v>
      </c>
    </row>
    <row r="62" spans="3:8" x14ac:dyDescent="0.25">
      <c r="C62" s="182" t="s">
        <v>178</v>
      </c>
      <c r="D62" s="177" t="s">
        <v>22</v>
      </c>
      <c r="E62" s="181">
        <v>7570</v>
      </c>
      <c r="F62" s="181">
        <v>7960</v>
      </c>
      <c r="G62" s="181">
        <v>7658</v>
      </c>
    </row>
    <row r="63" spans="3:8" x14ac:dyDescent="0.25">
      <c r="C63" s="182" t="s">
        <v>179</v>
      </c>
      <c r="D63" s="177" t="s">
        <v>22</v>
      </c>
      <c r="E63" s="181">
        <v>13</v>
      </c>
      <c r="F63" s="181">
        <v>23</v>
      </c>
      <c r="G63" s="181">
        <v>34</v>
      </c>
    </row>
    <row r="64" spans="3:8" x14ac:dyDescent="0.25">
      <c r="C64" s="171"/>
      <c r="D64" s="172"/>
      <c r="E64" s="158"/>
      <c r="F64" s="158"/>
      <c r="G64" s="148"/>
    </row>
    <row r="65" spans="2:12" x14ac:dyDescent="0.25">
      <c r="C65" s="171"/>
      <c r="D65" s="172"/>
      <c r="E65" s="158"/>
      <c r="F65" s="158"/>
      <c r="G65" s="148"/>
    </row>
    <row r="66" spans="2:12" x14ac:dyDescent="0.25">
      <c r="C66" s="159" t="s">
        <v>180</v>
      </c>
      <c r="D66" s="160"/>
      <c r="E66" s="161"/>
      <c r="F66" s="161"/>
      <c r="G66" s="161"/>
    </row>
    <row r="67" spans="2:12" x14ac:dyDescent="0.25">
      <c r="C67" s="163"/>
      <c r="D67" s="164" t="s">
        <v>13</v>
      </c>
      <c r="E67" s="165" t="s">
        <v>43</v>
      </c>
      <c r="F67" s="165" t="s">
        <v>44</v>
      </c>
      <c r="G67" s="165" t="s">
        <v>464</v>
      </c>
    </row>
    <row r="68" spans="2:12" x14ac:dyDescent="0.25">
      <c r="C68" s="204" t="s">
        <v>181</v>
      </c>
      <c r="D68" s="187" t="s">
        <v>22</v>
      </c>
      <c r="E68" s="206">
        <v>14</v>
      </c>
      <c r="F68" s="206">
        <v>16</v>
      </c>
      <c r="G68" s="206">
        <v>17</v>
      </c>
      <c r="H68" s="541"/>
    </row>
    <row r="69" spans="2:12" x14ac:dyDescent="0.25">
      <c r="C69" s="182" t="s">
        <v>182</v>
      </c>
      <c r="D69" s="177" t="s">
        <v>22</v>
      </c>
      <c r="E69" s="206">
        <v>59</v>
      </c>
      <c r="F69" s="206">
        <v>84</v>
      </c>
      <c r="G69" s="206">
        <v>90</v>
      </c>
    </row>
    <row r="70" spans="2:12" x14ac:dyDescent="0.25">
      <c r="C70" s="207" t="s">
        <v>183</v>
      </c>
      <c r="D70" s="208" t="s">
        <v>22</v>
      </c>
      <c r="E70" s="206">
        <v>378</v>
      </c>
      <c r="F70" s="206">
        <v>672</v>
      </c>
      <c r="G70" s="206">
        <v>722</v>
      </c>
    </row>
    <row r="71" spans="2:12" x14ac:dyDescent="0.25">
      <c r="C71" s="190" t="s">
        <v>184</v>
      </c>
      <c r="D71" s="177" t="s">
        <v>22</v>
      </c>
      <c r="E71" s="209" t="s">
        <v>185</v>
      </c>
      <c r="F71" s="210">
        <v>7214</v>
      </c>
      <c r="G71" s="210">
        <v>6865</v>
      </c>
    </row>
    <row r="72" spans="2:12" x14ac:dyDescent="0.25">
      <c r="C72" s="211" t="s">
        <v>476</v>
      </c>
      <c r="D72" s="172"/>
      <c r="E72" s="201"/>
      <c r="F72" s="202"/>
      <c r="G72" s="148"/>
      <c r="H72" s="541"/>
    </row>
    <row r="73" spans="2:12" x14ac:dyDescent="0.25">
      <c r="C73" s="194"/>
      <c r="D73" s="172"/>
      <c r="E73" s="201"/>
      <c r="F73" s="202"/>
      <c r="G73" s="148"/>
    </row>
    <row r="74" spans="2:12" x14ac:dyDescent="0.25">
      <c r="B74" s="560"/>
      <c r="C74" s="194"/>
      <c r="D74" s="172"/>
      <c r="E74" s="201"/>
      <c r="F74" s="212"/>
      <c r="G74" s="148"/>
    </row>
    <row r="75" spans="2:12" x14ac:dyDescent="0.25">
      <c r="B75" s="560"/>
      <c r="C75" s="159" t="s">
        <v>186</v>
      </c>
      <c r="D75" s="160"/>
      <c r="E75" s="161"/>
      <c r="F75" s="161"/>
      <c r="G75" s="213"/>
      <c r="H75" s="213"/>
      <c r="I75" s="214"/>
      <c r="J75" s="214"/>
      <c r="K75" s="214"/>
      <c r="L75" s="214"/>
    </row>
    <row r="76" spans="2:12" x14ac:dyDescent="0.25">
      <c r="B76" s="560"/>
      <c r="C76" s="163"/>
      <c r="D76" s="651" t="s">
        <v>13</v>
      </c>
      <c r="E76" s="655" t="s">
        <v>36</v>
      </c>
      <c r="F76" s="655"/>
      <c r="G76" s="654" t="s">
        <v>37</v>
      </c>
      <c r="H76" s="654"/>
      <c r="I76" s="654" t="s">
        <v>38</v>
      </c>
      <c r="J76" s="654"/>
      <c r="K76" s="649" t="s">
        <v>187</v>
      </c>
      <c r="L76" s="649"/>
    </row>
    <row r="77" spans="2:12" x14ac:dyDescent="0.25">
      <c r="B77" s="560"/>
      <c r="C77" s="163"/>
      <c r="D77" s="652"/>
      <c r="E77" s="165" t="s">
        <v>44</v>
      </c>
      <c r="F77" s="165" t="s">
        <v>464</v>
      </c>
      <c r="G77" s="165" t="s">
        <v>44</v>
      </c>
      <c r="H77" s="165" t="s">
        <v>464</v>
      </c>
      <c r="I77" s="165" t="s">
        <v>44</v>
      </c>
      <c r="J77" s="165" t="s">
        <v>464</v>
      </c>
      <c r="K77" s="165" t="s">
        <v>44</v>
      </c>
      <c r="L77" s="165" t="s">
        <v>464</v>
      </c>
    </row>
    <row r="78" spans="2:12" x14ac:dyDescent="0.25">
      <c r="B78" s="560"/>
      <c r="C78" s="217" t="s">
        <v>188</v>
      </c>
      <c r="D78" s="177" t="s">
        <v>22</v>
      </c>
      <c r="E78" s="218">
        <f t="shared" ref="E78" si="0">E79+E80</f>
        <v>0</v>
      </c>
      <c r="F78" s="218">
        <f t="shared" ref="F78" si="1">F79+F80</f>
        <v>0</v>
      </c>
      <c r="G78" s="218">
        <f t="shared" ref="G78" si="2">G79+G80</f>
        <v>9</v>
      </c>
      <c r="H78" s="218">
        <v>11</v>
      </c>
      <c r="I78" s="218">
        <f t="shared" ref="I78" si="3">I79+I80</f>
        <v>7</v>
      </c>
      <c r="J78" s="218">
        <v>6</v>
      </c>
      <c r="K78" s="218">
        <f>E78+G78+I78</f>
        <v>16</v>
      </c>
      <c r="L78" s="218">
        <f>F78+H78+J78</f>
        <v>17</v>
      </c>
    </row>
    <row r="79" spans="2:12" x14ac:dyDescent="0.25">
      <c r="B79" s="560"/>
      <c r="C79" s="219" t="s">
        <v>32</v>
      </c>
      <c r="D79" s="177" t="s">
        <v>22</v>
      </c>
      <c r="E79" s="200">
        <v>0</v>
      </c>
      <c r="F79" s="200">
        <v>0</v>
      </c>
      <c r="G79" s="200">
        <v>7</v>
      </c>
      <c r="H79" s="200">
        <v>3</v>
      </c>
      <c r="I79" s="200">
        <v>6</v>
      </c>
      <c r="J79" s="200">
        <v>1</v>
      </c>
      <c r="K79" s="200">
        <f t="shared" ref="K79:L89" si="4">E79+G79+I79</f>
        <v>13</v>
      </c>
      <c r="L79" s="200">
        <f t="shared" si="4"/>
        <v>4</v>
      </c>
    </row>
    <row r="80" spans="2:12" x14ac:dyDescent="0.25">
      <c r="B80" s="560"/>
      <c r="C80" s="219" t="s">
        <v>34</v>
      </c>
      <c r="D80" s="177" t="s">
        <v>22</v>
      </c>
      <c r="E80" s="200">
        <v>0</v>
      </c>
      <c r="F80" s="200">
        <v>0</v>
      </c>
      <c r="G80" s="200">
        <v>2</v>
      </c>
      <c r="H80" s="200">
        <v>8</v>
      </c>
      <c r="I80" s="200">
        <v>1</v>
      </c>
      <c r="J80" s="200">
        <v>5</v>
      </c>
      <c r="K80" s="200">
        <f t="shared" si="4"/>
        <v>3</v>
      </c>
      <c r="L80" s="200">
        <f t="shared" si="4"/>
        <v>13</v>
      </c>
    </row>
    <row r="81" spans="2:12" x14ac:dyDescent="0.25">
      <c r="B81" s="560"/>
      <c r="C81" s="217" t="s">
        <v>189</v>
      </c>
      <c r="D81" s="177" t="s">
        <v>22</v>
      </c>
      <c r="E81" s="218">
        <f t="shared" ref="E81" si="5">E82+E83</f>
        <v>0</v>
      </c>
      <c r="F81" s="218">
        <f t="shared" ref="F81" si="6">F82+F83</f>
        <v>0</v>
      </c>
      <c r="G81" s="218">
        <f t="shared" ref="G81" si="7">G82+G83</f>
        <v>67</v>
      </c>
      <c r="H81" s="218">
        <v>70</v>
      </c>
      <c r="I81" s="218">
        <f t="shared" ref="I81" si="8">I82+I83</f>
        <v>17</v>
      </c>
      <c r="J81" s="218">
        <v>20</v>
      </c>
      <c r="K81" s="218">
        <f t="shared" si="4"/>
        <v>84</v>
      </c>
      <c r="L81" s="218">
        <f t="shared" si="4"/>
        <v>90</v>
      </c>
    </row>
    <row r="82" spans="2:12" x14ac:dyDescent="0.25">
      <c r="B82" s="560"/>
      <c r="C82" s="219" t="s">
        <v>32</v>
      </c>
      <c r="D82" s="177" t="s">
        <v>22</v>
      </c>
      <c r="E82" s="200">
        <v>0</v>
      </c>
      <c r="F82" s="200">
        <v>0</v>
      </c>
      <c r="G82" s="200">
        <v>28</v>
      </c>
      <c r="H82" s="200">
        <v>35</v>
      </c>
      <c r="I82" s="200">
        <v>2</v>
      </c>
      <c r="J82" s="200">
        <v>16</v>
      </c>
      <c r="K82" s="200">
        <f t="shared" si="4"/>
        <v>30</v>
      </c>
      <c r="L82" s="200">
        <f t="shared" si="4"/>
        <v>51</v>
      </c>
    </row>
    <row r="83" spans="2:12" x14ac:dyDescent="0.25">
      <c r="B83" s="560"/>
      <c r="C83" s="219" t="s">
        <v>34</v>
      </c>
      <c r="D83" s="177" t="s">
        <v>22</v>
      </c>
      <c r="E83" s="200">
        <v>0</v>
      </c>
      <c r="F83" s="200">
        <v>0</v>
      </c>
      <c r="G83" s="200">
        <v>39</v>
      </c>
      <c r="H83" s="200">
        <v>35</v>
      </c>
      <c r="I83" s="200">
        <v>15</v>
      </c>
      <c r="J83" s="200">
        <v>4</v>
      </c>
      <c r="K83" s="200">
        <f t="shared" si="4"/>
        <v>54</v>
      </c>
      <c r="L83" s="200">
        <f t="shared" si="4"/>
        <v>39</v>
      </c>
    </row>
    <row r="84" spans="2:12" x14ac:dyDescent="0.25">
      <c r="B84" s="560"/>
      <c r="C84" s="217" t="s">
        <v>190</v>
      </c>
      <c r="D84" s="177" t="s">
        <v>22</v>
      </c>
      <c r="E84" s="218">
        <f t="shared" ref="E84" si="9">E85+E86</f>
        <v>65</v>
      </c>
      <c r="F84" s="218">
        <v>63</v>
      </c>
      <c r="G84" s="218">
        <f t="shared" ref="G84" si="10">G85+G86</f>
        <v>561</v>
      </c>
      <c r="H84" s="218">
        <v>609</v>
      </c>
      <c r="I84" s="218">
        <f t="shared" ref="I84" si="11">I85+I86</f>
        <v>46</v>
      </c>
      <c r="J84" s="218">
        <v>50</v>
      </c>
      <c r="K84" s="218">
        <f t="shared" si="4"/>
        <v>672</v>
      </c>
      <c r="L84" s="218">
        <f t="shared" si="4"/>
        <v>722</v>
      </c>
    </row>
    <row r="85" spans="2:12" x14ac:dyDescent="0.25">
      <c r="B85" s="560"/>
      <c r="C85" s="219" t="s">
        <v>32</v>
      </c>
      <c r="D85" s="177" t="s">
        <v>22</v>
      </c>
      <c r="E85" s="200">
        <v>41</v>
      </c>
      <c r="F85" s="200">
        <v>25</v>
      </c>
      <c r="G85" s="200">
        <v>248</v>
      </c>
      <c r="H85" s="200">
        <v>327</v>
      </c>
      <c r="I85" s="200">
        <v>17</v>
      </c>
      <c r="J85" s="200">
        <v>30</v>
      </c>
      <c r="K85" s="200">
        <f t="shared" si="4"/>
        <v>306</v>
      </c>
      <c r="L85" s="200">
        <f t="shared" si="4"/>
        <v>382</v>
      </c>
    </row>
    <row r="86" spans="2:12" x14ac:dyDescent="0.25">
      <c r="B86" s="560"/>
      <c r="C86" s="219" t="s">
        <v>34</v>
      </c>
      <c r="D86" s="177" t="s">
        <v>22</v>
      </c>
      <c r="E86" s="200">
        <v>24</v>
      </c>
      <c r="F86" s="200">
        <v>38</v>
      </c>
      <c r="G86" s="200">
        <v>313</v>
      </c>
      <c r="H86" s="200">
        <v>282</v>
      </c>
      <c r="I86" s="200">
        <v>29</v>
      </c>
      <c r="J86" s="200">
        <v>20</v>
      </c>
      <c r="K86" s="200">
        <f t="shared" si="4"/>
        <v>366</v>
      </c>
      <c r="L86" s="200">
        <f t="shared" si="4"/>
        <v>340</v>
      </c>
    </row>
    <row r="87" spans="2:12" x14ac:dyDescent="0.25">
      <c r="B87" s="560"/>
      <c r="C87" s="217" t="s">
        <v>191</v>
      </c>
      <c r="D87" s="177" t="s">
        <v>22</v>
      </c>
      <c r="E87" s="220">
        <v>3184</v>
      </c>
      <c r="F87" s="220">
        <v>2912</v>
      </c>
      <c r="G87" s="220">
        <v>3678</v>
      </c>
      <c r="H87" s="220">
        <v>3581</v>
      </c>
      <c r="I87" s="220">
        <v>352</v>
      </c>
      <c r="J87" s="220">
        <v>372</v>
      </c>
      <c r="K87" s="220">
        <f>E87+G87+I87</f>
        <v>7214</v>
      </c>
      <c r="L87" s="220">
        <f t="shared" si="4"/>
        <v>6865</v>
      </c>
    </row>
    <row r="88" spans="2:12" x14ac:dyDescent="0.25">
      <c r="B88" s="560"/>
      <c r="C88" s="219" t="s">
        <v>32</v>
      </c>
      <c r="D88" s="177" t="s">
        <v>22</v>
      </c>
      <c r="E88" s="221">
        <v>1310</v>
      </c>
      <c r="F88" s="221">
        <v>1769</v>
      </c>
      <c r="G88" s="221">
        <v>1037</v>
      </c>
      <c r="H88" s="221">
        <v>2621</v>
      </c>
      <c r="I88" s="221">
        <v>85</v>
      </c>
      <c r="J88" s="221">
        <v>275</v>
      </c>
      <c r="K88" s="200">
        <f t="shared" si="4"/>
        <v>2432</v>
      </c>
      <c r="L88" s="200">
        <f t="shared" si="4"/>
        <v>4665</v>
      </c>
    </row>
    <row r="89" spans="2:12" x14ac:dyDescent="0.25">
      <c r="B89" s="560"/>
      <c r="C89" s="219" t="s">
        <v>34</v>
      </c>
      <c r="D89" s="177" t="s">
        <v>22</v>
      </c>
      <c r="E89" s="221">
        <v>1874</v>
      </c>
      <c r="F89" s="221">
        <v>1143</v>
      </c>
      <c r="G89" s="221">
        <v>2641</v>
      </c>
      <c r="H89" s="221">
        <v>960</v>
      </c>
      <c r="I89" s="221">
        <v>267</v>
      </c>
      <c r="J89" s="221">
        <v>97</v>
      </c>
      <c r="K89" s="200">
        <f t="shared" si="4"/>
        <v>4782</v>
      </c>
      <c r="L89" s="200">
        <f t="shared" si="4"/>
        <v>2200</v>
      </c>
    </row>
    <row r="90" spans="2:12" x14ac:dyDescent="0.25">
      <c r="B90" s="560"/>
      <c r="C90" s="211" t="s">
        <v>476</v>
      </c>
      <c r="D90" s="172"/>
      <c r="F90" s="202"/>
      <c r="G90" s="148"/>
      <c r="K90" s="222"/>
      <c r="L90" s="222"/>
    </row>
    <row r="91" spans="2:12" x14ac:dyDescent="0.25">
      <c r="B91" s="560"/>
      <c r="C91" s="194"/>
      <c r="D91" s="172"/>
      <c r="E91" s="201"/>
      <c r="F91" s="212"/>
      <c r="G91" s="148"/>
    </row>
    <row r="92" spans="2:12" x14ac:dyDescent="0.25">
      <c r="B92" s="560"/>
      <c r="C92" s="194"/>
      <c r="D92" s="172"/>
      <c r="E92" s="201"/>
      <c r="F92" s="149"/>
      <c r="G92" s="149"/>
      <c r="H92" s="149"/>
    </row>
    <row r="93" spans="2:12" x14ac:dyDescent="0.25">
      <c r="B93" s="560"/>
      <c r="C93" s="223" t="s">
        <v>192</v>
      </c>
      <c r="D93" s="160"/>
      <c r="E93" s="161"/>
      <c r="F93" s="161"/>
      <c r="G93" s="213"/>
      <c r="H93" s="213"/>
      <c r="I93" s="214"/>
      <c r="J93" s="214"/>
      <c r="K93" s="214"/>
      <c r="L93" s="214"/>
    </row>
    <row r="94" spans="2:12" x14ac:dyDescent="0.25">
      <c r="B94" s="560"/>
      <c r="C94" s="163"/>
      <c r="D94" s="651" t="s">
        <v>13</v>
      </c>
      <c r="E94" s="655" t="s">
        <v>36</v>
      </c>
      <c r="F94" s="655"/>
      <c r="G94" s="654" t="s">
        <v>37</v>
      </c>
      <c r="H94" s="654"/>
      <c r="I94" s="654" t="s">
        <v>38</v>
      </c>
      <c r="J94" s="654"/>
      <c r="K94" s="649" t="s">
        <v>187</v>
      </c>
      <c r="L94" s="649"/>
    </row>
    <row r="95" spans="2:12" x14ac:dyDescent="0.25">
      <c r="B95" s="560"/>
      <c r="C95" s="163"/>
      <c r="D95" s="651"/>
      <c r="E95" s="165" t="s">
        <v>44</v>
      </c>
      <c r="F95" s="165" t="s">
        <v>464</v>
      </c>
      <c r="G95" s="165" t="s">
        <v>44</v>
      </c>
      <c r="H95" s="165" t="s">
        <v>464</v>
      </c>
      <c r="I95" s="165" t="s">
        <v>44</v>
      </c>
      <c r="J95" s="165" t="s">
        <v>464</v>
      </c>
      <c r="K95" s="165" t="s">
        <v>44</v>
      </c>
      <c r="L95" s="165" t="s">
        <v>464</v>
      </c>
    </row>
    <row r="96" spans="2:12" x14ac:dyDescent="0.25">
      <c r="B96" s="560"/>
      <c r="C96" s="224" t="s">
        <v>193</v>
      </c>
      <c r="D96" s="225"/>
      <c r="E96" s="226"/>
      <c r="F96" s="226"/>
      <c r="G96" s="226"/>
      <c r="H96" s="226"/>
      <c r="I96" s="226"/>
      <c r="J96" s="226"/>
      <c r="K96" s="226"/>
      <c r="L96" s="226"/>
    </row>
    <row r="97" spans="2:12" x14ac:dyDescent="0.25">
      <c r="B97" s="560"/>
      <c r="C97" s="219" t="s">
        <v>32</v>
      </c>
      <c r="D97" s="227" t="s">
        <v>15</v>
      </c>
      <c r="E97" s="200" t="s">
        <v>55</v>
      </c>
      <c r="F97" s="200" t="s">
        <v>55</v>
      </c>
      <c r="G97" s="561">
        <f>G79/G$78</f>
        <v>0.77777777777777779</v>
      </c>
      <c r="H97" s="561">
        <f t="shared" ref="G97:L98" si="12">H79/H$78</f>
        <v>0.27272727272727271</v>
      </c>
      <c r="I97" s="561">
        <f t="shared" si="12"/>
        <v>0.8571428571428571</v>
      </c>
      <c r="J97" s="561">
        <f t="shared" si="12"/>
        <v>0.16666666666666666</v>
      </c>
      <c r="K97" s="561">
        <f t="shared" si="12"/>
        <v>0.8125</v>
      </c>
      <c r="L97" s="561">
        <f t="shared" si="12"/>
        <v>0.23529411764705882</v>
      </c>
    </row>
    <row r="98" spans="2:12" x14ac:dyDescent="0.25">
      <c r="B98" s="560"/>
      <c r="C98" s="219" t="s">
        <v>34</v>
      </c>
      <c r="D98" s="227" t="s">
        <v>15</v>
      </c>
      <c r="E98" s="200" t="s">
        <v>55</v>
      </c>
      <c r="F98" s="200" t="s">
        <v>55</v>
      </c>
      <c r="G98" s="561">
        <f t="shared" si="12"/>
        <v>0.22222222222222221</v>
      </c>
      <c r="H98" s="561">
        <f t="shared" si="12"/>
        <v>0.72727272727272729</v>
      </c>
      <c r="I98" s="561">
        <f t="shared" si="12"/>
        <v>0.14285714285714285</v>
      </c>
      <c r="J98" s="561">
        <f t="shared" si="12"/>
        <v>0.83333333333333337</v>
      </c>
      <c r="K98" s="561">
        <f t="shared" si="12"/>
        <v>0.1875</v>
      </c>
      <c r="L98" s="561">
        <f t="shared" si="12"/>
        <v>0.76470588235294112</v>
      </c>
    </row>
    <row r="99" spans="2:12" x14ac:dyDescent="0.25">
      <c r="B99" s="560"/>
      <c r="C99" s="224" t="s">
        <v>189</v>
      </c>
      <c r="D99" s="225"/>
      <c r="E99" s="228"/>
      <c r="F99" s="228"/>
      <c r="G99" s="228"/>
      <c r="H99" s="228"/>
      <c r="I99" s="228"/>
      <c r="J99" s="228"/>
      <c r="K99" s="228"/>
      <c r="L99" s="228"/>
    </row>
    <row r="100" spans="2:12" x14ac:dyDescent="0.25">
      <c r="B100" s="560"/>
      <c r="C100" s="219" t="s">
        <v>32</v>
      </c>
      <c r="D100" s="227" t="s">
        <v>15</v>
      </c>
      <c r="E100" s="200" t="s">
        <v>55</v>
      </c>
      <c r="F100" s="200" t="s">
        <v>55</v>
      </c>
      <c r="G100" s="561">
        <f>G82/G$81</f>
        <v>0.41791044776119401</v>
      </c>
      <c r="H100" s="561">
        <f t="shared" ref="H100:L100" si="13">H82/H$81</f>
        <v>0.5</v>
      </c>
      <c r="I100" s="561">
        <f t="shared" si="13"/>
        <v>0.11764705882352941</v>
      </c>
      <c r="J100" s="561">
        <f t="shared" si="13"/>
        <v>0.8</v>
      </c>
      <c r="K100" s="561">
        <f t="shared" si="13"/>
        <v>0.35714285714285715</v>
      </c>
      <c r="L100" s="561">
        <f t="shared" si="13"/>
        <v>0.56666666666666665</v>
      </c>
    </row>
    <row r="101" spans="2:12" x14ac:dyDescent="0.25">
      <c r="B101" s="560"/>
      <c r="C101" s="219" t="s">
        <v>34</v>
      </c>
      <c r="D101" s="227" t="s">
        <v>15</v>
      </c>
      <c r="E101" s="200" t="s">
        <v>55</v>
      </c>
      <c r="F101" s="200" t="s">
        <v>55</v>
      </c>
      <c r="G101" s="561">
        <f>G83/G$81</f>
        <v>0.58208955223880599</v>
      </c>
      <c r="H101" s="561">
        <f t="shared" ref="H101:L101" si="14">H83/H$81</f>
        <v>0.5</v>
      </c>
      <c r="I101" s="561">
        <f t="shared" si="14"/>
        <v>0.88235294117647056</v>
      </c>
      <c r="J101" s="561">
        <f t="shared" si="14"/>
        <v>0.2</v>
      </c>
      <c r="K101" s="561">
        <f t="shared" si="14"/>
        <v>0.6428571428571429</v>
      </c>
      <c r="L101" s="561">
        <f t="shared" si="14"/>
        <v>0.43333333333333335</v>
      </c>
    </row>
    <row r="102" spans="2:12" x14ac:dyDescent="0.25">
      <c r="B102" s="560"/>
      <c r="C102" s="224" t="s">
        <v>190</v>
      </c>
      <c r="D102" s="225"/>
      <c r="E102" s="226"/>
      <c r="F102" s="226"/>
      <c r="G102" s="226"/>
      <c r="H102" s="226"/>
      <c r="I102" s="226"/>
      <c r="J102" s="226"/>
      <c r="K102" s="226"/>
      <c r="L102" s="226"/>
    </row>
    <row r="103" spans="2:12" x14ac:dyDescent="0.25">
      <c r="B103" s="560"/>
      <c r="C103" s="219" t="s">
        <v>32</v>
      </c>
      <c r="D103" s="227" t="s">
        <v>15</v>
      </c>
      <c r="E103" s="561">
        <f>E85/E$84</f>
        <v>0.63076923076923075</v>
      </c>
      <c r="F103" s="561">
        <f>F85/F$84</f>
        <v>0.3968253968253968</v>
      </c>
      <c r="G103" s="561">
        <f t="shared" ref="G103:L103" si="15">G85/G$84</f>
        <v>0.44206773618538325</v>
      </c>
      <c r="H103" s="561">
        <f t="shared" si="15"/>
        <v>0.53694581280788178</v>
      </c>
      <c r="I103" s="561">
        <f t="shared" si="15"/>
        <v>0.36956521739130432</v>
      </c>
      <c r="J103" s="561">
        <f t="shared" si="15"/>
        <v>0.6</v>
      </c>
      <c r="K103" s="561">
        <f t="shared" si="15"/>
        <v>0.45535714285714285</v>
      </c>
      <c r="L103" s="561">
        <f t="shared" si="15"/>
        <v>0.52908587257617734</v>
      </c>
    </row>
    <row r="104" spans="2:12" x14ac:dyDescent="0.25">
      <c r="B104" s="560"/>
      <c r="C104" s="219" t="s">
        <v>34</v>
      </c>
      <c r="D104" s="227" t="s">
        <v>15</v>
      </c>
      <c r="E104" s="561">
        <f>E86/E$84</f>
        <v>0.36923076923076925</v>
      </c>
      <c r="F104" s="561">
        <f t="shared" ref="F104:L104" si="16">F86/F$84</f>
        <v>0.60317460317460314</v>
      </c>
      <c r="G104" s="561">
        <f t="shared" si="16"/>
        <v>0.5579322638146168</v>
      </c>
      <c r="H104" s="561">
        <f t="shared" si="16"/>
        <v>0.46305418719211822</v>
      </c>
      <c r="I104" s="561">
        <f t="shared" si="16"/>
        <v>0.63043478260869568</v>
      </c>
      <c r="J104" s="561">
        <f t="shared" si="16"/>
        <v>0.4</v>
      </c>
      <c r="K104" s="561">
        <f t="shared" si="16"/>
        <v>0.5446428571428571</v>
      </c>
      <c r="L104" s="561">
        <f t="shared" si="16"/>
        <v>0.47091412742382271</v>
      </c>
    </row>
    <row r="105" spans="2:12" x14ac:dyDescent="0.25">
      <c r="B105" s="560"/>
      <c r="C105" s="224" t="s">
        <v>191</v>
      </c>
      <c r="D105" s="225"/>
      <c r="E105" s="229"/>
      <c r="F105" s="229"/>
      <c r="G105" s="229"/>
      <c r="H105" s="229"/>
      <c r="I105" s="229"/>
      <c r="J105" s="229"/>
      <c r="K105" s="229"/>
      <c r="L105" s="229"/>
    </row>
    <row r="106" spans="2:12" x14ac:dyDescent="0.25">
      <c r="B106" s="560"/>
      <c r="C106" s="219" t="s">
        <v>32</v>
      </c>
      <c r="D106" s="227" t="s">
        <v>15</v>
      </c>
      <c r="E106" s="561">
        <f>E88/E$87</f>
        <v>0.41143216080402012</v>
      </c>
      <c r="F106" s="561">
        <f t="shared" ref="F106:L106" si="17">F88/F$87</f>
        <v>0.60748626373626369</v>
      </c>
      <c r="G106" s="561">
        <f t="shared" si="17"/>
        <v>0.28194671016856987</v>
      </c>
      <c r="H106" s="561">
        <f t="shared" si="17"/>
        <v>0.73191845853113657</v>
      </c>
      <c r="I106" s="561">
        <f t="shared" si="17"/>
        <v>0.24147727272727273</v>
      </c>
      <c r="J106" s="561">
        <f t="shared" si="17"/>
        <v>0.739247311827957</v>
      </c>
      <c r="K106" s="561">
        <f t="shared" si="17"/>
        <v>0.33712226226781261</v>
      </c>
      <c r="L106" s="561">
        <f t="shared" si="17"/>
        <v>0.67953386744355426</v>
      </c>
    </row>
    <row r="107" spans="2:12" x14ac:dyDescent="0.25">
      <c r="B107" s="560"/>
      <c r="C107" s="219" t="s">
        <v>34</v>
      </c>
      <c r="D107" s="227" t="s">
        <v>15</v>
      </c>
      <c r="E107" s="561">
        <f>E89/E$87</f>
        <v>0.58856783919597988</v>
      </c>
      <c r="F107" s="561">
        <f t="shared" ref="F107:L107" si="18">F89/F$87</f>
        <v>0.39251373626373626</v>
      </c>
      <c r="G107" s="561">
        <f t="shared" si="18"/>
        <v>0.71805328983143013</v>
      </c>
      <c r="H107" s="561">
        <f t="shared" si="18"/>
        <v>0.26808154146886343</v>
      </c>
      <c r="I107" s="561">
        <f t="shared" si="18"/>
        <v>0.75852272727272729</v>
      </c>
      <c r="J107" s="561">
        <f t="shared" si="18"/>
        <v>0.260752688172043</v>
      </c>
      <c r="K107" s="561">
        <f t="shared" si="18"/>
        <v>0.66287773773218739</v>
      </c>
      <c r="L107" s="561">
        <f t="shared" si="18"/>
        <v>0.32046613255644574</v>
      </c>
    </row>
    <row r="108" spans="2:12" x14ac:dyDescent="0.25">
      <c r="C108" s="194"/>
      <c r="D108" s="172"/>
      <c r="E108" s="201"/>
      <c r="F108" s="202"/>
      <c r="G108" s="148"/>
    </row>
    <row r="109" spans="2:12" x14ac:dyDescent="0.25">
      <c r="D109" s="172"/>
      <c r="E109" s="201"/>
      <c r="F109" s="202"/>
      <c r="G109" s="148"/>
    </row>
    <row r="110" spans="2:12" x14ac:dyDescent="0.25">
      <c r="C110" s="223" t="s">
        <v>532</v>
      </c>
      <c r="D110" s="160"/>
      <c r="E110" s="161"/>
      <c r="F110" s="161"/>
      <c r="G110" s="213"/>
      <c r="H110" s="213"/>
    </row>
    <row r="111" spans="2:12" x14ac:dyDescent="0.25">
      <c r="C111" s="163"/>
      <c r="D111" s="164" t="s">
        <v>13</v>
      </c>
      <c r="E111" s="165" t="s">
        <v>36</v>
      </c>
      <c r="F111" s="215" t="s">
        <v>37</v>
      </c>
      <c r="G111" s="215" t="s">
        <v>38</v>
      </c>
      <c r="H111" s="216" t="s">
        <v>187</v>
      </c>
    </row>
    <row r="112" spans="2:12" x14ac:dyDescent="0.25">
      <c r="C112" s="230" t="s">
        <v>187</v>
      </c>
      <c r="D112" s="231" t="s">
        <v>15</v>
      </c>
      <c r="E112" s="232">
        <v>61</v>
      </c>
      <c r="F112" s="233">
        <v>28.000000000000004</v>
      </c>
      <c r="G112" s="233">
        <v>16</v>
      </c>
      <c r="H112" s="233">
        <v>41</v>
      </c>
    </row>
    <row r="113" spans="3:8" x14ac:dyDescent="0.25">
      <c r="C113" s="234" t="s">
        <v>34</v>
      </c>
      <c r="D113" s="227" t="s">
        <v>15</v>
      </c>
      <c r="E113" s="38">
        <v>60</v>
      </c>
      <c r="F113" s="235">
        <v>27</v>
      </c>
      <c r="G113" s="235">
        <v>15</v>
      </c>
      <c r="H113" s="235">
        <v>43</v>
      </c>
    </row>
    <row r="114" spans="3:8" x14ac:dyDescent="0.25">
      <c r="C114" s="180" t="s">
        <v>32</v>
      </c>
      <c r="D114" s="227" t="s">
        <v>15</v>
      </c>
      <c r="E114" s="236">
        <v>62</v>
      </c>
      <c r="F114" s="235">
        <v>28.000000000000004</v>
      </c>
      <c r="G114" s="235">
        <v>16</v>
      </c>
      <c r="H114" s="235">
        <v>40</v>
      </c>
    </row>
    <row r="115" spans="3:8" x14ac:dyDescent="0.25">
      <c r="C115" s="230" t="s">
        <v>156</v>
      </c>
      <c r="D115" s="231" t="s">
        <v>15</v>
      </c>
      <c r="E115" s="232">
        <v>57</v>
      </c>
      <c r="F115" s="233">
        <v>24</v>
      </c>
      <c r="G115" s="233">
        <v>17</v>
      </c>
      <c r="H115" s="233">
        <v>37</v>
      </c>
    </row>
    <row r="116" spans="3:8" x14ac:dyDescent="0.25">
      <c r="C116" s="234" t="s">
        <v>34</v>
      </c>
      <c r="D116" s="227" t="s">
        <v>15</v>
      </c>
      <c r="E116" s="38">
        <v>51</v>
      </c>
      <c r="F116" s="235">
        <v>23</v>
      </c>
      <c r="G116" s="235">
        <v>15</v>
      </c>
      <c r="H116" s="235">
        <v>36</v>
      </c>
    </row>
    <row r="117" spans="3:8" x14ac:dyDescent="0.25">
      <c r="C117" s="180" t="s">
        <v>32</v>
      </c>
      <c r="D117" s="227" t="s">
        <v>15</v>
      </c>
      <c r="E117" s="236">
        <v>64</v>
      </c>
      <c r="F117" s="235">
        <v>24</v>
      </c>
      <c r="G117" s="235">
        <v>19</v>
      </c>
      <c r="H117" s="235">
        <v>39</v>
      </c>
    </row>
    <row r="118" spans="3:8" x14ac:dyDescent="0.25">
      <c r="C118" s="237" t="s">
        <v>161</v>
      </c>
      <c r="D118" s="238" t="s">
        <v>15</v>
      </c>
      <c r="E118" s="239">
        <v>74</v>
      </c>
      <c r="F118" s="233">
        <v>35</v>
      </c>
      <c r="G118" s="233">
        <v>9</v>
      </c>
      <c r="H118" s="233">
        <v>51</v>
      </c>
    </row>
    <row r="119" spans="3:8" x14ac:dyDescent="0.25">
      <c r="C119" s="234" t="s">
        <v>34</v>
      </c>
      <c r="D119" s="227" t="s">
        <v>15</v>
      </c>
      <c r="E119" s="236">
        <v>88</v>
      </c>
      <c r="F119" s="235">
        <v>42</v>
      </c>
      <c r="G119" s="235">
        <v>0</v>
      </c>
      <c r="H119" s="235">
        <v>67</v>
      </c>
    </row>
    <row r="120" spans="3:8" x14ac:dyDescent="0.25">
      <c r="C120" s="180" t="s">
        <v>32</v>
      </c>
      <c r="D120" s="227" t="s">
        <v>15</v>
      </c>
      <c r="E120" s="236">
        <v>69</v>
      </c>
      <c r="F120" s="235">
        <v>34</v>
      </c>
      <c r="G120" s="235">
        <v>10</v>
      </c>
      <c r="H120" s="235">
        <v>46</v>
      </c>
    </row>
    <row r="121" spans="3:8" x14ac:dyDescent="0.25">
      <c r="C121" s="240" t="s">
        <v>164</v>
      </c>
      <c r="D121" s="227" t="s">
        <v>15</v>
      </c>
      <c r="E121" s="241">
        <v>61</v>
      </c>
      <c r="F121" s="233">
        <v>38</v>
      </c>
      <c r="G121" s="233">
        <v>15</v>
      </c>
      <c r="H121" s="233">
        <v>46</v>
      </c>
    </row>
    <row r="122" spans="3:8" x14ac:dyDescent="0.25">
      <c r="C122" s="234" t="s">
        <v>34</v>
      </c>
      <c r="D122" s="227" t="s">
        <v>15</v>
      </c>
      <c r="E122" s="236">
        <v>75</v>
      </c>
      <c r="F122" s="235">
        <v>39</v>
      </c>
      <c r="G122" s="235">
        <v>0</v>
      </c>
      <c r="H122" s="235">
        <v>56</v>
      </c>
    </row>
    <row r="123" spans="3:8" x14ac:dyDescent="0.25">
      <c r="C123" s="180" t="s">
        <v>32</v>
      </c>
      <c r="D123" s="238" t="s">
        <v>15</v>
      </c>
      <c r="E123" s="242">
        <v>57</v>
      </c>
      <c r="F123" s="235">
        <v>38</v>
      </c>
      <c r="G123" s="235">
        <v>17</v>
      </c>
      <c r="H123" s="235">
        <v>43</v>
      </c>
    </row>
    <row r="124" spans="3:8" x14ac:dyDescent="0.25">
      <c r="C124" s="240" t="s">
        <v>165</v>
      </c>
      <c r="D124" s="227" t="s">
        <v>15</v>
      </c>
      <c r="E124" s="241">
        <v>61</v>
      </c>
      <c r="F124" s="233">
        <v>36</v>
      </c>
      <c r="G124" s="233">
        <v>6</v>
      </c>
      <c r="H124" s="233">
        <v>45</v>
      </c>
    </row>
    <row r="125" spans="3:8" x14ac:dyDescent="0.25">
      <c r="C125" s="234" t="s">
        <v>34</v>
      </c>
      <c r="D125" s="227" t="s">
        <v>15</v>
      </c>
      <c r="E125" s="236">
        <v>72</v>
      </c>
      <c r="F125" s="235">
        <v>42</v>
      </c>
      <c r="G125" s="235">
        <v>0</v>
      </c>
      <c r="H125" s="235">
        <v>58</v>
      </c>
    </row>
    <row r="126" spans="3:8" x14ac:dyDescent="0.25">
      <c r="C126" s="180" t="s">
        <v>32</v>
      </c>
      <c r="D126" s="227" t="s">
        <v>15</v>
      </c>
      <c r="E126" s="236">
        <v>57</v>
      </c>
      <c r="F126" s="235">
        <v>35</v>
      </c>
      <c r="G126" s="235">
        <v>7</v>
      </c>
      <c r="H126" s="235">
        <v>41</v>
      </c>
    </row>
    <row r="127" spans="3:8" x14ac:dyDescent="0.25">
      <c r="C127" s="240" t="s">
        <v>166</v>
      </c>
      <c r="D127" s="227" t="s">
        <v>15</v>
      </c>
      <c r="E127" s="241">
        <v>52</v>
      </c>
      <c r="F127" s="233">
        <v>27</v>
      </c>
      <c r="G127" s="233">
        <v>10</v>
      </c>
      <c r="H127" s="233">
        <v>36</v>
      </c>
    </row>
    <row r="128" spans="3:8" x14ac:dyDescent="0.25">
      <c r="C128" s="234" t="s">
        <v>34</v>
      </c>
      <c r="D128" s="238" t="s">
        <v>15</v>
      </c>
      <c r="E128" s="236">
        <v>65</v>
      </c>
      <c r="F128" s="235">
        <v>36</v>
      </c>
      <c r="G128" s="235">
        <v>0</v>
      </c>
      <c r="H128" s="235">
        <v>52</v>
      </c>
    </row>
    <row r="129" spans="3:8" x14ac:dyDescent="0.25">
      <c r="C129" s="180" t="s">
        <v>32</v>
      </c>
      <c r="D129" s="227" t="s">
        <v>15</v>
      </c>
      <c r="E129" s="236">
        <v>47</v>
      </c>
      <c r="F129" s="235">
        <v>26</v>
      </c>
      <c r="G129" s="235">
        <v>11</v>
      </c>
      <c r="H129" s="235">
        <v>33</v>
      </c>
    </row>
    <row r="130" spans="3:8" x14ac:dyDescent="0.25">
      <c r="C130" s="243" t="s">
        <v>167</v>
      </c>
      <c r="D130" s="227" t="s">
        <v>15</v>
      </c>
      <c r="E130" s="241">
        <v>57</v>
      </c>
      <c r="F130" s="233">
        <v>22</v>
      </c>
      <c r="G130" s="233">
        <v>23</v>
      </c>
      <c r="H130" s="233">
        <v>37</v>
      </c>
    </row>
    <row r="131" spans="3:8" x14ac:dyDescent="0.25">
      <c r="C131" s="234" t="s">
        <v>34</v>
      </c>
      <c r="D131" s="238" t="s">
        <v>15</v>
      </c>
      <c r="E131" s="236">
        <v>67</v>
      </c>
      <c r="F131" s="235">
        <v>35</v>
      </c>
      <c r="G131" s="235">
        <v>34</v>
      </c>
      <c r="H131" s="235">
        <v>54</v>
      </c>
    </row>
    <row r="132" spans="3:8" x14ac:dyDescent="0.25">
      <c r="C132" s="180" t="s">
        <v>32</v>
      </c>
      <c r="D132" s="227" t="s">
        <v>15</v>
      </c>
      <c r="E132" s="236">
        <v>54</v>
      </c>
      <c r="F132" s="235">
        <v>20</v>
      </c>
      <c r="G132" s="235">
        <v>21</v>
      </c>
      <c r="H132" s="235">
        <v>33</v>
      </c>
    </row>
    <row r="133" spans="3:8" x14ac:dyDescent="0.25">
      <c r="C133" s="557"/>
      <c r="D133" s="562"/>
      <c r="E133" s="563"/>
      <c r="F133" s="564"/>
      <c r="G133" s="564"/>
      <c r="H133" s="564"/>
    </row>
    <row r="134" spans="3:8" x14ac:dyDescent="0.25">
      <c r="D134" s="172"/>
      <c r="G134" s="148"/>
    </row>
    <row r="135" spans="3:8" x14ac:dyDescent="0.25">
      <c r="C135" s="223" t="s">
        <v>531</v>
      </c>
      <c r="D135" s="160"/>
      <c r="E135" s="161"/>
      <c r="F135" s="161"/>
      <c r="G135" s="213"/>
      <c r="H135" s="213"/>
    </row>
    <row r="136" spans="3:8" x14ac:dyDescent="0.25">
      <c r="C136" s="163"/>
      <c r="D136" s="164" t="s">
        <v>13</v>
      </c>
      <c r="E136" s="165" t="s">
        <v>36</v>
      </c>
      <c r="F136" s="215" t="s">
        <v>37</v>
      </c>
      <c r="G136" s="215" t="s">
        <v>38</v>
      </c>
      <c r="H136" s="216" t="s">
        <v>187</v>
      </c>
    </row>
    <row r="137" spans="3:8" x14ac:dyDescent="0.25">
      <c r="C137" s="230" t="s">
        <v>187</v>
      </c>
      <c r="D137" s="231" t="s">
        <v>15</v>
      </c>
      <c r="E137" s="565">
        <v>45.300000000000004</v>
      </c>
      <c r="F137" s="566">
        <v>25.3</v>
      </c>
      <c r="G137" s="566">
        <v>15.5</v>
      </c>
      <c r="H137" s="566">
        <v>32.1</v>
      </c>
    </row>
    <row r="138" spans="3:8" x14ac:dyDescent="0.25">
      <c r="C138" s="234" t="s">
        <v>34</v>
      </c>
      <c r="D138" s="227" t="s">
        <v>15</v>
      </c>
      <c r="E138" s="567">
        <v>48.5</v>
      </c>
      <c r="F138" s="568">
        <v>24.3</v>
      </c>
      <c r="G138" s="568">
        <v>13.600000000000001</v>
      </c>
      <c r="H138" s="568">
        <v>34.4</v>
      </c>
    </row>
    <row r="139" spans="3:8" x14ac:dyDescent="0.25">
      <c r="C139" s="180" t="s">
        <v>32</v>
      </c>
      <c r="D139" s="227" t="s">
        <v>15</v>
      </c>
      <c r="E139" s="569">
        <v>43.2</v>
      </c>
      <c r="F139" s="568">
        <v>25.7</v>
      </c>
      <c r="G139" s="568">
        <v>16.2</v>
      </c>
      <c r="H139" s="568">
        <v>30.9</v>
      </c>
    </row>
    <row r="140" spans="3:8" x14ac:dyDescent="0.25">
      <c r="C140" s="230" t="s">
        <v>156</v>
      </c>
      <c r="D140" s="231" t="s">
        <v>15</v>
      </c>
      <c r="E140" s="565">
        <v>45</v>
      </c>
      <c r="F140" s="566">
        <v>11.17</v>
      </c>
      <c r="G140" s="566">
        <v>11.700000000000001</v>
      </c>
      <c r="H140" s="566">
        <v>28.7</v>
      </c>
    </row>
    <row r="141" spans="3:8" x14ac:dyDescent="0.25">
      <c r="C141" s="234" t="s">
        <v>34</v>
      </c>
      <c r="D141" s="227" t="s">
        <v>15</v>
      </c>
      <c r="E141" s="567">
        <v>45</v>
      </c>
      <c r="F141" s="568">
        <v>12.2</v>
      </c>
      <c r="G141" s="568">
        <v>12.2</v>
      </c>
      <c r="H141" s="568">
        <v>30.599999999999998</v>
      </c>
    </row>
    <row r="142" spans="3:8" x14ac:dyDescent="0.25">
      <c r="C142" s="180" t="s">
        <v>32</v>
      </c>
      <c r="D142" s="227" t="s">
        <v>15</v>
      </c>
      <c r="E142" s="569">
        <v>45</v>
      </c>
      <c r="F142" s="568">
        <v>11.4</v>
      </c>
      <c r="G142" s="568">
        <v>11.4</v>
      </c>
      <c r="H142" s="568">
        <v>27.200000000000003</v>
      </c>
    </row>
    <row r="143" spans="3:8" x14ac:dyDescent="0.25">
      <c r="C143" s="237" t="s">
        <v>161</v>
      </c>
      <c r="D143" s="238" t="s">
        <v>15</v>
      </c>
      <c r="E143" s="570">
        <v>45.6</v>
      </c>
      <c r="F143" s="566">
        <v>34.1</v>
      </c>
      <c r="G143" s="566">
        <v>26</v>
      </c>
      <c r="H143" s="566">
        <v>38.299999999999997</v>
      </c>
    </row>
    <row r="144" spans="3:8" x14ac:dyDescent="0.25">
      <c r="C144" s="234" t="s">
        <v>34</v>
      </c>
      <c r="D144" s="227" t="s">
        <v>15</v>
      </c>
      <c r="E144" s="569">
        <v>50</v>
      </c>
      <c r="F144" s="568">
        <v>35.699999999999996</v>
      </c>
      <c r="G144" s="568">
        <v>11.3</v>
      </c>
      <c r="H144" s="568">
        <v>42.4</v>
      </c>
    </row>
    <row r="145" spans="3:8" x14ac:dyDescent="0.25">
      <c r="C145" s="180" t="s">
        <v>32</v>
      </c>
      <c r="D145" s="227" t="s">
        <v>15</v>
      </c>
      <c r="E145" s="569">
        <v>43.5</v>
      </c>
      <c r="F145" s="568">
        <v>33.700000000000003</v>
      </c>
      <c r="G145" s="568">
        <v>28.000000000000004</v>
      </c>
      <c r="H145" s="568">
        <v>36.799999999999997</v>
      </c>
    </row>
    <row r="146" spans="3:8" x14ac:dyDescent="0.25">
      <c r="C146" s="240" t="s">
        <v>164</v>
      </c>
      <c r="D146" s="227" t="s">
        <v>15</v>
      </c>
      <c r="E146" s="571">
        <v>58.699999999999996</v>
      </c>
      <c r="F146" s="566">
        <v>28.000000000000004</v>
      </c>
      <c r="G146" s="566">
        <v>32.9</v>
      </c>
      <c r="H146" s="566">
        <v>40.400000000000006</v>
      </c>
    </row>
    <row r="147" spans="3:8" x14ac:dyDescent="0.25">
      <c r="C147" s="234" t="s">
        <v>34</v>
      </c>
      <c r="D147" s="227" t="s">
        <v>15</v>
      </c>
      <c r="E147" s="569">
        <v>78.900000000000006</v>
      </c>
      <c r="F147" s="568">
        <v>22</v>
      </c>
      <c r="G147" s="568">
        <v>21.8</v>
      </c>
      <c r="H147" s="568">
        <v>47.199999999999996</v>
      </c>
    </row>
    <row r="148" spans="3:8" x14ac:dyDescent="0.25">
      <c r="C148" s="180" t="s">
        <v>32</v>
      </c>
      <c r="D148" s="238" t="s">
        <v>15</v>
      </c>
      <c r="E148" s="572">
        <v>52.300000000000004</v>
      </c>
      <c r="F148" s="568">
        <v>29.5</v>
      </c>
      <c r="G148" s="568">
        <v>35.199999999999996</v>
      </c>
      <c r="H148" s="568">
        <v>38.6</v>
      </c>
    </row>
    <row r="149" spans="3:8" x14ac:dyDescent="0.25">
      <c r="C149" s="240" t="s">
        <v>165</v>
      </c>
      <c r="D149" s="227" t="s">
        <v>15</v>
      </c>
      <c r="E149" s="571">
        <v>49.7</v>
      </c>
      <c r="F149" s="566">
        <v>31.3</v>
      </c>
      <c r="G149" s="566">
        <v>10.6</v>
      </c>
      <c r="H149" s="566">
        <v>36.4</v>
      </c>
    </row>
    <row r="150" spans="3:8" x14ac:dyDescent="0.25">
      <c r="C150" s="234" t="s">
        <v>34</v>
      </c>
      <c r="D150" s="227" t="s">
        <v>15</v>
      </c>
      <c r="E150" s="569">
        <v>61.3</v>
      </c>
      <c r="F150" s="568">
        <v>31.4</v>
      </c>
      <c r="G150" s="568">
        <v>15</v>
      </c>
      <c r="H150" s="568">
        <v>44.6</v>
      </c>
    </row>
    <row r="151" spans="3:8" x14ac:dyDescent="0.25">
      <c r="C151" s="180" t="s">
        <v>32</v>
      </c>
      <c r="D151" s="227" t="s">
        <v>15</v>
      </c>
      <c r="E151" s="569">
        <v>45.300000000000004</v>
      </c>
      <c r="F151" s="568">
        <v>31.2</v>
      </c>
      <c r="G151" s="568">
        <v>10.100000000000001</v>
      </c>
      <c r="H151" s="568">
        <v>34.1</v>
      </c>
    </row>
    <row r="152" spans="3:8" x14ac:dyDescent="0.25">
      <c r="C152" s="240" t="s">
        <v>166</v>
      </c>
      <c r="D152" s="227" t="s">
        <v>15</v>
      </c>
      <c r="E152" s="571">
        <v>37.200000000000003</v>
      </c>
      <c r="F152" s="566">
        <v>26.200000000000003</v>
      </c>
      <c r="G152" s="566">
        <v>15.4</v>
      </c>
      <c r="H152" s="566">
        <v>29.299999999999997</v>
      </c>
    </row>
    <row r="153" spans="3:8" x14ac:dyDescent="0.25">
      <c r="C153" s="234" t="s">
        <v>34</v>
      </c>
      <c r="D153" s="238" t="s">
        <v>15</v>
      </c>
      <c r="E153" s="569">
        <v>64.7</v>
      </c>
      <c r="F153" s="568">
        <v>29.4</v>
      </c>
      <c r="G153" s="568">
        <v>30.8</v>
      </c>
      <c r="H153" s="568">
        <v>45.2</v>
      </c>
    </row>
    <row r="154" spans="3:8" x14ac:dyDescent="0.25">
      <c r="C154" s="180" t="s">
        <v>32</v>
      </c>
      <c r="D154" s="227" t="s">
        <v>15</v>
      </c>
      <c r="E154" s="569">
        <v>29.4</v>
      </c>
      <c r="F154" s="568">
        <v>25.6</v>
      </c>
      <c r="G154" s="568">
        <v>13.700000000000001</v>
      </c>
      <c r="H154" s="568">
        <v>26.1</v>
      </c>
    </row>
    <row r="155" spans="3:8" x14ac:dyDescent="0.25">
      <c r="C155" s="243" t="s">
        <v>167</v>
      </c>
      <c r="D155" s="227" t="s">
        <v>15</v>
      </c>
      <c r="E155" s="571">
        <v>36.9</v>
      </c>
      <c r="F155" s="566">
        <v>29.799999999999997</v>
      </c>
      <c r="G155" s="566">
        <v>15.299999999999999</v>
      </c>
      <c r="H155" s="566">
        <v>31.2</v>
      </c>
    </row>
    <row r="156" spans="3:8" x14ac:dyDescent="0.25">
      <c r="C156" s="234" t="s">
        <v>34</v>
      </c>
      <c r="D156" s="238" t="s">
        <v>15</v>
      </c>
      <c r="E156" s="569">
        <v>34.300000000000004</v>
      </c>
      <c r="F156" s="568">
        <v>20.399999999999999</v>
      </c>
      <c r="G156" s="568">
        <v>34.300000000000004</v>
      </c>
      <c r="H156" s="568">
        <v>28.299999999999997</v>
      </c>
    </row>
    <row r="157" spans="3:8" x14ac:dyDescent="0.25">
      <c r="C157" s="180" t="s">
        <v>32</v>
      </c>
      <c r="D157" s="227" t="s">
        <v>15</v>
      </c>
      <c r="E157" s="569">
        <v>37.799999999999997</v>
      </c>
      <c r="F157" s="568">
        <v>31.4</v>
      </c>
      <c r="G157" s="568">
        <v>12.9</v>
      </c>
      <c r="H157" s="568">
        <v>31.900000000000002</v>
      </c>
    </row>
    <row r="158" spans="3:8" x14ac:dyDescent="0.25">
      <c r="C158" s="557"/>
      <c r="D158" s="562"/>
      <c r="E158" s="573"/>
      <c r="F158" s="574"/>
      <c r="G158" s="574"/>
      <c r="H158" s="574"/>
    </row>
    <row r="159" spans="3:8" x14ac:dyDescent="0.25">
      <c r="D159" s="172"/>
      <c r="G159" s="148"/>
    </row>
    <row r="160" spans="3:8" ht="21" customHeight="1" x14ac:dyDescent="0.25">
      <c r="C160" s="650" t="s">
        <v>194</v>
      </c>
      <c r="D160" s="650"/>
      <c r="E160" s="650"/>
      <c r="F160" s="650"/>
      <c r="G160" s="161"/>
    </row>
    <row r="161" spans="3:7" x14ac:dyDescent="0.25">
      <c r="C161" s="163"/>
      <c r="D161" s="164" t="s">
        <v>13</v>
      </c>
      <c r="E161" s="165" t="s">
        <v>43</v>
      </c>
      <c r="F161" s="165" t="s">
        <v>44</v>
      </c>
      <c r="G161" s="165" t="s">
        <v>464</v>
      </c>
    </row>
    <row r="162" spans="3:7" x14ac:dyDescent="0.25">
      <c r="C162" s="204" t="s">
        <v>195</v>
      </c>
      <c r="D162" s="187" t="s">
        <v>15</v>
      </c>
      <c r="E162" s="244">
        <v>16</v>
      </c>
      <c r="F162" s="189">
        <v>12</v>
      </c>
      <c r="G162" s="189">
        <v>8</v>
      </c>
    </row>
    <row r="163" spans="3:7" x14ac:dyDescent="0.25">
      <c r="C163" s="182" t="s">
        <v>196</v>
      </c>
      <c r="D163" s="177" t="s">
        <v>15</v>
      </c>
      <c r="E163" s="189">
        <v>18</v>
      </c>
      <c r="F163" s="189">
        <v>13</v>
      </c>
      <c r="G163" s="189">
        <v>9</v>
      </c>
    </row>
    <row r="164" spans="3:7" x14ac:dyDescent="0.25">
      <c r="C164" s="171"/>
      <c r="D164" s="172"/>
      <c r="E164" s="635"/>
      <c r="F164" s="635"/>
      <c r="G164" s="635"/>
    </row>
    <row r="165" spans="3:7" x14ac:dyDescent="0.25">
      <c r="C165" s="171"/>
      <c r="D165" s="172"/>
      <c r="E165" s="158"/>
      <c r="F165" s="158"/>
    </row>
    <row r="166" spans="3:7" ht="21" customHeight="1" x14ac:dyDescent="0.25">
      <c r="C166" s="650" t="s">
        <v>570</v>
      </c>
      <c r="D166" s="650"/>
      <c r="E166" s="650"/>
      <c r="F166" s="650"/>
      <c r="G166" s="161"/>
    </row>
    <row r="167" spans="3:7" x14ac:dyDescent="0.25">
      <c r="C167" s="163"/>
      <c r="D167" s="164" t="s">
        <v>13</v>
      </c>
      <c r="E167" s="165" t="s">
        <v>43</v>
      </c>
      <c r="F167" s="165" t="s">
        <v>44</v>
      </c>
      <c r="G167" s="165" t="s">
        <v>464</v>
      </c>
    </row>
    <row r="168" spans="3:7" x14ac:dyDescent="0.25">
      <c r="C168" s="204" t="s">
        <v>571</v>
      </c>
      <c r="D168" s="187" t="s">
        <v>15</v>
      </c>
      <c r="E168" s="244">
        <v>38.200000000000003</v>
      </c>
      <c r="F168" s="189">
        <v>38.700000000000003</v>
      </c>
      <c r="G168" s="189">
        <v>31.1</v>
      </c>
    </row>
    <row r="169" spans="3:7" x14ac:dyDescent="0.25">
      <c r="C169" s="171"/>
      <c r="D169" s="172"/>
      <c r="E169" s="635"/>
      <c r="F169" s="635"/>
      <c r="G169" s="635"/>
    </row>
    <row r="171" spans="3:7" ht="18.75" customHeight="1" x14ac:dyDescent="0.25">
      <c r="C171" s="159" t="s">
        <v>197</v>
      </c>
      <c r="D171" s="160"/>
      <c r="E171" s="161"/>
      <c r="F171" s="161"/>
      <c r="G171" s="161"/>
    </row>
    <row r="172" spans="3:7" x14ac:dyDescent="0.25">
      <c r="C172" s="163"/>
      <c r="D172" s="164" t="s">
        <v>13</v>
      </c>
      <c r="E172" s="165" t="s">
        <v>43</v>
      </c>
      <c r="F172" s="165" t="s">
        <v>506</v>
      </c>
      <c r="G172" s="165" t="s">
        <v>464</v>
      </c>
    </row>
    <row r="173" spans="3:7" x14ac:dyDescent="0.25">
      <c r="C173" s="204" t="s">
        <v>198</v>
      </c>
      <c r="D173" s="187" t="s">
        <v>15</v>
      </c>
      <c r="E173" s="245" t="s">
        <v>199</v>
      </c>
      <c r="F173" s="521">
        <v>6.7</v>
      </c>
      <c r="G173" s="521">
        <v>7.3</v>
      </c>
    </row>
    <row r="174" spans="3:7" x14ac:dyDescent="0.25">
      <c r="C174" s="520" t="s">
        <v>505</v>
      </c>
      <c r="D174" s="172"/>
      <c r="E174" s="158"/>
      <c r="F174" s="158"/>
      <c r="G174" s="148"/>
    </row>
    <row r="175" spans="3:7" x14ac:dyDescent="0.25">
      <c r="C175" s="520"/>
      <c r="D175" s="172"/>
      <c r="E175" s="158"/>
      <c r="F175" s="158"/>
      <c r="G175" s="148"/>
    </row>
    <row r="176" spans="3:7" x14ac:dyDescent="0.25">
      <c r="G176" s="148"/>
    </row>
    <row r="177" spans="3:8" ht="29.1" customHeight="1" x14ac:dyDescent="0.25">
      <c r="C177" s="656" t="s">
        <v>200</v>
      </c>
      <c r="D177" s="656"/>
      <c r="E177" s="656"/>
      <c r="F177" s="656"/>
      <c r="G177" s="161"/>
      <c r="H177" s="246"/>
    </row>
    <row r="178" spans="3:8" x14ac:dyDescent="0.25">
      <c r="C178" s="163"/>
      <c r="D178" s="164" t="s">
        <v>13</v>
      </c>
      <c r="E178" s="165">
        <v>2022</v>
      </c>
      <c r="F178" s="165">
        <v>2023</v>
      </c>
      <c r="G178" s="165" t="s">
        <v>464</v>
      </c>
      <c r="H178" s="246"/>
    </row>
    <row r="179" spans="3:8" x14ac:dyDescent="0.25">
      <c r="C179" s="180" t="s">
        <v>201</v>
      </c>
      <c r="D179" s="177" t="s">
        <v>22</v>
      </c>
      <c r="E179" s="74" t="s">
        <v>202</v>
      </c>
      <c r="F179" s="74" t="s">
        <v>203</v>
      </c>
      <c r="G179" s="534">
        <v>2689</v>
      </c>
      <c r="H179" s="246"/>
    </row>
    <row r="180" spans="3:8" x14ac:dyDescent="0.25">
      <c r="C180" s="247" t="s">
        <v>31</v>
      </c>
      <c r="D180" s="247"/>
      <c r="E180" s="247"/>
      <c r="F180" s="247"/>
      <c r="G180" s="535"/>
      <c r="H180" s="246"/>
    </row>
    <row r="181" spans="3:8" x14ac:dyDescent="0.25">
      <c r="C181" s="180" t="s">
        <v>34</v>
      </c>
      <c r="D181" s="177" t="s">
        <v>22</v>
      </c>
      <c r="E181" s="74" t="s">
        <v>204</v>
      </c>
      <c r="F181" s="74" t="s">
        <v>205</v>
      </c>
      <c r="G181" s="534">
        <v>1082</v>
      </c>
      <c r="H181" s="246"/>
    </row>
    <row r="182" spans="3:8" x14ac:dyDescent="0.25">
      <c r="C182" s="180" t="s">
        <v>32</v>
      </c>
      <c r="D182" s="177" t="s">
        <v>22</v>
      </c>
      <c r="E182" s="74" t="s">
        <v>206</v>
      </c>
      <c r="F182" s="74" t="s">
        <v>207</v>
      </c>
      <c r="G182" s="534">
        <v>1607</v>
      </c>
      <c r="H182" s="246"/>
    </row>
    <row r="183" spans="3:8" x14ac:dyDescent="0.25">
      <c r="C183" s="248" t="s">
        <v>35</v>
      </c>
      <c r="D183" s="248"/>
      <c r="E183" s="248"/>
      <c r="F183" s="248"/>
      <c r="G183" s="536"/>
      <c r="H183" s="246"/>
    </row>
    <row r="184" spans="3:8" x14ac:dyDescent="0.25">
      <c r="C184" s="180" t="s">
        <v>36</v>
      </c>
      <c r="D184" s="177" t="s">
        <v>22</v>
      </c>
      <c r="E184" s="38" t="s">
        <v>208</v>
      </c>
      <c r="F184" s="38" t="s">
        <v>209</v>
      </c>
      <c r="G184" s="537">
        <v>1645</v>
      </c>
      <c r="H184" s="246"/>
    </row>
    <row r="185" spans="3:8" x14ac:dyDescent="0.25">
      <c r="C185" s="180" t="s">
        <v>37</v>
      </c>
      <c r="D185" s="177" t="s">
        <v>22</v>
      </c>
      <c r="E185" s="38" t="s">
        <v>210</v>
      </c>
      <c r="F185" s="38" t="s">
        <v>211</v>
      </c>
      <c r="G185" s="537">
        <v>1010</v>
      </c>
      <c r="H185" s="246"/>
    </row>
    <row r="186" spans="3:8" x14ac:dyDescent="0.25">
      <c r="C186" s="180" t="s">
        <v>38</v>
      </c>
      <c r="D186" s="177" t="s">
        <v>22</v>
      </c>
      <c r="E186" s="38">
        <v>154</v>
      </c>
      <c r="F186" s="38">
        <v>64</v>
      </c>
      <c r="G186" s="537">
        <v>34</v>
      </c>
      <c r="H186" s="246"/>
    </row>
    <row r="187" spans="3:8" x14ac:dyDescent="0.25">
      <c r="C187" s="249" t="s">
        <v>212</v>
      </c>
      <c r="D187" s="249"/>
      <c r="E187" s="249"/>
      <c r="F187" s="249"/>
      <c r="G187" s="538"/>
      <c r="H187" s="246"/>
    </row>
    <row r="188" spans="3:8" x14ac:dyDescent="0.25">
      <c r="C188" s="180" t="s">
        <v>195</v>
      </c>
      <c r="D188" s="177" t="s">
        <v>22</v>
      </c>
      <c r="E188" s="38" t="s">
        <v>213</v>
      </c>
      <c r="F188" s="38" t="s">
        <v>214</v>
      </c>
      <c r="G188" s="537">
        <v>1378</v>
      </c>
      <c r="H188" s="246"/>
    </row>
    <row r="189" spans="3:8" x14ac:dyDescent="0.25">
      <c r="C189" s="180" t="s">
        <v>215</v>
      </c>
      <c r="D189" s="177" t="s">
        <v>22</v>
      </c>
      <c r="E189" s="38" t="s">
        <v>216</v>
      </c>
      <c r="F189" s="38">
        <v>822</v>
      </c>
      <c r="G189" s="537">
        <v>622</v>
      </c>
      <c r="H189" s="246"/>
    </row>
    <row r="190" spans="3:8" x14ac:dyDescent="0.25">
      <c r="C190" s="180" t="s">
        <v>217</v>
      </c>
      <c r="D190" s="177" t="s">
        <v>22</v>
      </c>
      <c r="E190" s="38">
        <v>180</v>
      </c>
      <c r="F190" s="38">
        <v>123</v>
      </c>
      <c r="G190" s="537">
        <v>115</v>
      </c>
      <c r="H190" s="246"/>
    </row>
    <row r="191" spans="3:8" x14ac:dyDescent="0.25">
      <c r="C191" s="180" t="s">
        <v>218</v>
      </c>
      <c r="D191" s="177" t="s">
        <v>22</v>
      </c>
      <c r="E191" s="38">
        <v>660</v>
      </c>
      <c r="F191" s="38">
        <v>397</v>
      </c>
      <c r="G191" s="537">
        <v>324</v>
      </c>
      <c r="H191" s="246"/>
    </row>
    <row r="192" spans="3:8" x14ac:dyDescent="0.25">
      <c r="C192" s="180" t="s">
        <v>219</v>
      </c>
      <c r="D192" s="177" t="s">
        <v>22</v>
      </c>
      <c r="E192" s="38">
        <v>397</v>
      </c>
      <c r="F192" s="38">
        <v>229</v>
      </c>
      <c r="G192" s="537">
        <v>166</v>
      </c>
      <c r="H192" s="246"/>
    </row>
    <row r="193" spans="3:8" x14ac:dyDescent="0.25">
      <c r="C193" s="180" t="s">
        <v>220</v>
      </c>
      <c r="D193" s="177" t="s">
        <v>22</v>
      </c>
      <c r="E193" s="38">
        <v>195</v>
      </c>
      <c r="F193" s="38">
        <v>122</v>
      </c>
      <c r="G193" s="537">
        <v>84</v>
      </c>
      <c r="H193" s="246"/>
    </row>
    <row r="194" spans="3:8" x14ac:dyDescent="0.25">
      <c r="G194" s="148"/>
    </row>
    <row r="195" spans="3:8" x14ac:dyDescent="0.25">
      <c r="G195" s="148"/>
      <c r="H195" s="255"/>
    </row>
    <row r="196" spans="3:8" ht="14.65" customHeight="1" x14ac:dyDescent="0.25">
      <c r="C196" s="657" t="s">
        <v>224</v>
      </c>
      <c r="D196" s="657"/>
      <c r="E196" s="657"/>
      <c r="F196" s="657"/>
      <c r="G196" s="161"/>
    </row>
    <row r="197" spans="3:8" x14ac:dyDescent="0.25">
      <c r="C197" s="258"/>
      <c r="D197" s="259" t="s">
        <v>13</v>
      </c>
      <c r="E197" s="260" t="s">
        <v>43</v>
      </c>
      <c r="F197" s="261" t="s">
        <v>44</v>
      </c>
      <c r="G197" s="165" t="s">
        <v>464</v>
      </c>
    </row>
    <row r="198" spans="3:8" x14ac:dyDescent="0.25">
      <c r="C198" s="262" t="s">
        <v>225</v>
      </c>
      <c r="D198" s="227" t="s">
        <v>15</v>
      </c>
      <c r="E198" s="74">
        <v>100</v>
      </c>
      <c r="F198" s="74">
        <v>100</v>
      </c>
      <c r="G198" s="74">
        <v>100</v>
      </c>
    </row>
    <row r="199" spans="3:8" x14ac:dyDescent="0.25">
      <c r="C199" s="256" t="s">
        <v>222</v>
      </c>
      <c r="D199" s="256"/>
      <c r="E199" s="256"/>
      <c r="F199" s="256"/>
      <c r="G199" s="256"/>
    </row>
    <row r="200" spans="3:8" x14ac:dyDescent="0.25">
      <c r="C200" s="257" t="s">
        <v>34</v>
      </c>
      <c r="D200" s="227" t="s">
        <v>15</v>
      </c>
      <c r="E200" s="254">
        <v>100</v>
      </c>
      <c r="F200" s="254">
        <v>100</v>
      </c>
      <c r="G200" s="254">
        <v>100</v>
      </c>
    </row>
    <row r="201" spans="3:8" x14ac:dyDescent="0.25">
      <c r="C201" s="257" t="s">
        <v>32</v>
      </c>
      <c r="D201" s="227" t="s">
        <v>15</v>
      </c>
      <c r="E201" s="254">
        <v>100</v>
      </c>
      <c r="F201" s="254">
        <v>100</v>
      </c>
      <c r="G201" s="254">
        <v>100</v>
      </c>
    </row>
    <row r="202" spans="3:8" x14ac:dyDescent="0.25">
      <c r="C202" s="256" t="s">
        <v>223</v>
      </c>
      <c r="D202" s="256"/>
      <c r="E202" s="256"/>
      <c r="F202" s="256"/>
      <c r="G202" s="256"/>
    </row>
    <row r="203" spans="3:8" x14ac:dyDescent="0.25">
      <c r="C203" s="257" t="s">
        <v>226</v>
      </c>
      <c r="D203" s="227" t="s">
        <v>15</v>
      </c>
      <c r="E203" s="254">
        <v>100</v>
      </c>
      <c r="F203" s="254">
        <v>100</v>
      </c>
      <c r="G203" s="254">
        <v>100</v>
      </c>
    </row>
    <row r="204" spans="3:8" x14ac:dyDescent="0.25">
      <c r="C204" s="250" t="s">
        <v>182</v>
      </c>
      <c r="D204" s="227" t="s">
        <v>15</v>
      </c>
      <c r="E204" s="252">
        <v>100</v>
      </c>
      <c r="F204" s="252">
        <v>100</v>
      </c>
      <c r="G204" s="252">
        <v>100</v>
      </c>
    </row>
    <row r="205" spans="3:8" x14ac:dyDescent="0.25">
      <c r="C205" s="250" t="s">
        <v>183</v>
      </c>
      <c r="D205" s="251" t="s">
        <v>15</v>
      </c>
      <c r="E205" s="252">
        <v>100</v>
      </c>
      <c r="F205" s="252">
        <v>100</v>
      </c>
      <c r="G205" s="252">
        <v>100</v>
      </c>
    </row>
    <row r="206" spans="3:8" x14ac:dyDescent="0.25">
      <c r="C206" s="250" t="s">
        <v>184</v>
      </c>
      <c r="D206" s="251" t="s">
        <v>15</v>
      </c>
      <c r="E206" s="252">
        <v>100</v>
      </c>
      <c r="F206" s="252">
        <v>100</v>
      </c>
      <c r="G206" s="252">
        <v>100</v>
      </c>
    </row>
    <row r="207" spans="3:8" x14ac:dyDescent="0.25">
      <c r="G207" s="148"/>
    </row>
    <row r="208" spans="3:8" x14ac:dyDescent="0.25">
      <c r="G208" s="246"/>
      <c r="H208" s="246"/>
    </row>
    <row r="209" spans="3:8" ht="19.899999999999999" customHeight="1" x14ac:dyDescent="0.25">
      <c r="C209" s="263" t="s">
        <v>227</v>
      </c>
      <c r="D209" s="264"/>
      <c r="E209" s="265"/>
      <c r="F209" s="266"/>
      <c r="G209" s="161"/>
      <c r="H209" s="161"/>
    </row>
    <row r="210" spans="3:8" x14ac:dyDescent="0.25">
      <c r="C210" s="267"/>
      <c r="D210" s="268" t="s">
        <v>13</v>
      </c>
      <c r="E210" s="165" t="s">
        <v>44</v>
      </c>
      <c r="F210" s="165" t="s">
        <v>228</v>
      </c>
      <c r="G210" s="165" t="s">
        <v>464</v>
      </c>
      <c r="H210" s="165" t="s">
        <v>508</v>
      </c>
    </row>
    <row r="211" spans="3:8" ht="15" customHeight="1" x14ac:dyDescent="0.25">
      <c r="C211" s="269" t="s">
        <v>229</v>
      </c>
      <c r="D211" s="270" t="s">
        <v>15</v>
      </c>
      <c r="E211" s="271">
        <v>57</v>
      </c>
      <c r="F211" s="531" t="s">
        <v>512</v>
      </c>
      <c r="G211" s="271">
        <v>71</v>
      </c>
      <c r="H211" s="523">
        <v>70</v>
      </c>
    </row>
    <row r="212" spans="3:8" x14ac:dyDescent="0.25">
      <c r="C212" s="180" t="s">
        <v>230</v>
      </c>
      <c r="D212" s="272" t="s">
        <v>15</v>
      </c>
      <c r="E212" s="271">
        <v>88</v>
      </c>
      <c r="F212" s="531" t="s">
        <v>513</v>
      </c>
      <c r="G212" s="271">
        <v>91</v>
      </c>
      <c r="H212" s="523">
        <v>80</v>
      </c>
    </row>
    <row r="213" spans="3:8" x14ac:dyDescent="0.25">
      <c r="C213" s="180" t="s">
        <v>231</v>
      </c>
      <c r="D213" s="272" t="s">
        <v>15</v>
      </c>
      <c r="E213" s="271">
        <v>85</v>
      </c>
      <c r="F213" s="531" t="s">
        <v>513</v>
      </c>
      <c r="G213" s="530">
        <v>88.7</v>
      </c>
      <c r="H213" s="523">
        <v>80</v>
      </c>
    </row>
    <row r="214" spans="3:8" x14ac:dyDescent="0.25">
      <c r="C214" s="180" t="s">
        <v>232</v>
      </c>
      <c r="D214" s="272" t="s">
        <v>15</v>
      </c>
      <c r="E214" s="530">
        <v>51.7</v>
      </c>
      <c r="F214" s="531" t="s">
        <v>514</v>
      </c>
      <c r="G214" s="530">
        <v>59.9</v>
      </c>
      <c r="H214" s="523">
        <v>60</v>
      </c>
    </row>
    <row r="215" spans="3:8" x14ac:dyDescent="0.25">
      <c r="C215" s="180" t="s">
        <v>233</v>
      </c>
      <c r="D215" s="272" t="s">
        <v>15</v>
      </c>
      <c r="E215" s="271">
        <v>81</v>
      </c>
      <c r="F215" s="531" t="s">
        <v>513</v>
      </c>
      <c r="G215" s="530">
        <v>85.5</v>
      </c>
      <c r="H215" s="523">
        <v>80</v>
      </c>
    </row>
    <row r="216" spans="3:8" x14ac:dyDescent="0.25">
      <c r="C216" s="180" t="s">
        <v>234</v>
      </c>
      <c r="D216" s="272" t="s">
        <v>15</v>
      </c>
      <c r="E216" s="271">
        <v>80</v>
      </c>
      <c r="F216" s="531" t="s">
        <v>513</v>
      </c>
      <c r="G216" s="271">
        <v>80</v>
      </c>
      <c r="H216" s="523">
        <v>80</v>
      </c>
    </row>
    <row r="217" spans="3:8" ht="12.75" customHeight="1" x14ac:dyDescent="0.25">
      <c r="C217" s="557"/>
      <c r="D217" s="172"/>
      <c r="E217" s="145"/>
      <c r="F217" s="558"/>
      <c r="G217" s="145"/>
      <c r="H217" s="559"/>
    </row>
    <row r="218" spans="3:8" ht="12.75" customHeight="1" x14ac:dyDescent="0.25">
      <c r="G218" s="148"/>
    </row>
    <row r="219" spans="3:8" x14ac:dyDescent="0.25">
      <c r="C219" s="21" t="s">
        <v>235</v>
      </c>
      <c r="D219" s="23"/>
      <c r="E219" s="23"/>
      <c r="F219" s="23"/>
      <c r="G219" s="161"/>
    </row>
    <row r="220" spans="3:8" x14ac:dyDescent="0.25">
      <c r="C220" s="273"/>
      <c r="D220" s="25" t="s">
        <v>13</v>
      </c>
      <c r="E220" s="26">
        <v>2022</v>
      </c>
      <c r="F220" s="26">
        <v>2023</v>
      </c>
      <c r="G220" s="165" t="s">
        <v>464</v>
      </c>
    </row>
    <row r="221" spans="3:8" ht="30" x14ac:dyDescent="0.25">
      <c r="C221" s="274" t="s">
        <v>236</v>
      </c>
      <c r="D221" s="275" t="s">
        <v>22</v>
      </c>
      <c r="E221" s="276" t="s">
        <v>237</v>
      </c>
      <c r="F221" s="276" t="s">
        <v>154</v>
      </c>
      <c r="G221" s="276">
        <v>7692</v>
      </c>
    </row>
    <row r="222" spans="3:8" x14ac:dyDescent="0.25">
      <c r="C222" s="277" t="s">
        <v>34</v>
      </c>
      <c r="D222" s="275" t="s">
        <v>22</v>
      </c>
      <c r="E222" s="278" t="s">
        <v>238</v>
      </c>
      <c r="F222" s="542">
        <v>5203</v>
      </c>
      <c r="G222" s="278">
        <v>2590</v>
      </c>
    </row>
    <row r="223" spans="3:8" x14ac:dyDescent="0.25">
      <c r="C223" s="279" t="s">
        <v>32</v>
      </c>
      <c r="D223" s="275" t="s">
        <v>22</v>
      </c>
      <c r="E223" s="276" t="s">
        <v>239</v>
      </c>
      <c r="F223" s="280">
        <v>2780</v>
      </c>
      <c r="G223" s="280">
        <v>5102</v>
      </c>
    </row>
    <row r="224" spans="3:8" ht="30" x14ac:dyDescent="0.25">
      <c r="C224" s="281" t="s">
        <v>240</v>
      </c>
      <c r="D224" s="275" t="s">
        <v>22</v>
      </c>
      <c r="E224" s="276">
        <v>860</v>
      </c>
      <c r="F224" s="276">
        <v>497</v>
      </c>
      <c r="G224" s="276">
        <v>464</v>
      </c>
    </row>
    <row r="225" spans="3:7" x14ac:dyDescent="0.25">
      <c r="C225" s="277" t="s">
        <v>34</v>
      </c>
      <c r="D225" s="275" t="s">
        <v>22</v>
      </c>
      <c r="E225" s="276">
        <v>1</v>
      </c>
      <c r="F225" s="276">
        <v>1</v>
      </c>
      <c r="G225" s="276">
        <v>461</v>
      </c>
    </row>
    <row r="226" spans="3:7" x14ac:dyDescent="0.25">
      <c r="C226" s="279" t="s">
        <v>32</v>
      </c>
      <c r="D226" s="275" t="s">
        <v>22</v>
      </c>
      <c r="E226" s="276">
        <v>859</v>
      </c>
      <c r="F226" s="276">
        <v>496</v>
      </c>
      <c r="G226" s="276">
        <v>3</v>
      </c>
    </row>
    <row r="227" spans="3:7" ht="30" x14ac:dyDescent="0.25">
      <c r="C227" s="281" t="s">
        <v>241</v>
      </c>
      <c r="D227" s="275" t="s">
        <v>22</v>
      </c>
      <c r="E227" s="276">
        <v>375</v>
      </c>
      <c r="F227" s="276">
        <v>423</v>
      </c>
      <c r="G227" s="276">
        <v>357</v>
      </c>
    </row>
    <row r="228" spans="3:7" x14ac:dyDescent="0.25">
      <c r="C228" s="277" t="s">
        <v>34</v>
      </c>
      <c r="D228" s="275" t="s">
        <v>22</v>
      </c>
      <c r="E228" s="276">
        <v>2</v>
      </c>
      <c r="F228" s="276">
        <v>1</v>
      </c>
      <c r="G228" s="276">
        <v>356</v>
      </c>
    </row>
    <row r="229" spans="3:7" x14ac:dyDescent="0.25">
      <c r="C229" s="279" t="s">
        <v>32</v>
      </c>
      <c r="D229" s="275" t="s">
        <v>22</v>
      </c>
      <c r="E229" s="276">
        <v>373</v>
      </c>
      <c r="F229" s="276">
        <v>422</v>
      </c>
      <c r="G229" s="276">
        <v>1</v>
      </c>
    </row>
    <row r="230" spans="3:7" ht="45" x14ac:dyDescent="0.25">
      <c r="C230" s="281" t="s">
        <v>242</v>
      </c>
      <c r="D230" s="275" t="s">
        <v>22</v>
      </c>
      <c r="E230" s="276">
        <v>291</v>
      </c>
      <c r="F230" s="276">
        <v>296</v>
      </c>
      <c r="G230" s="276">
        <v>232</v>
      </c>
    </row>
    <row r="231" spans="3:7" x14ac:dyDescent="0.25">
      <c r="C231" s="277" t="s">
        <v>34</v>
      </c>
      <c r="D231" s="275" t="s">
        <v>22</v>
      </c>
      <c r="E231" s="276">
        <v>2</v>
      </c>
      <c r="F231" s="276">
        <v>0</v>
      </c>
      <c r="G231" s="276">
        <v>232</v>
      </c>
    </row>
    <row r="232" spans="3:7" x14ac:dyDescent="0.25">
      <c r="C232" s="279" t="s">
        <v>32</v>
      </c>
      <c r="D232" s="275" t="s">
        <v>22</v>
      </c>
      <c r="E232" s="276">
        <v>289</v>
      </c>
      <c r="F232" s="276">
        <v>296</v>
      </c>
      <c r="G232" s="276">
        <v>0</v>
      </c>
    </row>
    <row r="233" spans="3:7" ht="30" x14ac:dyDescent="0.25">
      <c r="C233" s="281" t="s">
        <v>243</v>
      </c>
      <c r="D233" s="275" t="s">
        <v>15</v>
      </c>
      <c r="E233" s="276">
        <v>83</v>
      </c>
      <c r="F233" s="276">
        <v>79</v>
      </c>
      <c r="G233" s="276">
        <v>60</v>
      </c>
    </row>
    <row r="234" spans="3:7" x14ac:dyDescent="0.25">
      <c r="C234" s="277" t="s">
        <v>34</v>
      </c>
      <c r="D234" s="282" t="s">
        <v>15</v>
      </c>
      <c r="E234" s="276">
        <v>40</v>
      </c>
      <c r="F234" s="276">
        <v>100</v>
      </c>
      <c r="G234" s="276">
        <v>60</v>
      </c>
    </row>
    <row r="235" spans="3:7" x14ac:dyDescent="0.25">
      <c r="C235" s="279" t="s">
        <v>32</v>
      </c>
      <c r="D235" s="283" t="s">
        <v>15</v>
      </c>
      <c r="E235" s="276">
        <v>83</v>
      </c>
      <c r="F235" s="276">
        <v>79</v>
      </c>
      <c r="G235" s="276">
        <v>100</v>
      </c>
    </row>
    <row r="236" spans="3:7" x14ac:dyDescent="0.25">
      <c r="C236" s="183" t="s">
        <v>244</v>
      </c>
      <c r="D236" s="275" t="s">
        <v>15</v>
      </c>
      <c r="E236" s="276">
        <v>82</v>
      </c>
      <c r="F236" s="276">
        <v>79</v>
      </c>
      <c r="G236" s="276">
        <v>55</v>
      </c>
    </row>
    <row r="237" spans="3:7" x14ac:dyDescent="0.25">
      <c r="C237" s="277" t="s">
        <v>34</v>
      </c>
      <c r="D237" s="282" t="s">
        <v>15</v>
      </c>
      <c r="E237" s="276">
        <v>82</v>
      </c>
      <c r="F237" s="276">
        <v>79</v>
      </c>
      <c r="G237" s="276">
        <v>55</v>
      </c>
    </row>
    <row r="238" spans="3:7" x14ac:dyDescent="0.25">
      <c r="C238" s="279" t="s">
        <v>32</v>
      </c>
      <c r="D238" s="283" t="s">
        <v>15</v>
      </c>
      <c r="E238" s="276">
        <v>50</v>
      </c>
      <c r="F238" s="276">
        <v>0</v>
      </c>
      <c r="G238" s="276">
        <v>0</v>
      </c>
    </row>
    <row r="239" spans="3:7" x14ac:dyDescent="0.25">
      <c r="G239" s="148"/>
    </row>
    <row r="240" spans="3:7" x14ac:dyDescent="0.25">
      <c r="G240" s="148"/>
    </row>
    <row r="241" spans="3:7" x14ac:dyDescent="0.25">
      <c r="C241" s="21" t="s">
        <v>245</v>
      </c>
      <c r="D241" s="284"/>
      <c r="E241" s="284"/>
      <c r="F241" s="284"/>
      <c r="G241" s="161"/>
    </row>
    <row r="242" spans="3:7" x14ac:dyDescent="0.25">
      <c r="C242" s="273"/>
      <c r="D242" s="25" t="s">
        <v>13</v>
      </c>
      <c r="E242" s="26">
        <v>2022</v>
      </c>
      <c r="F242" s="26">
        <v>2023</v>
      </c>
      <c r="G242" s="165" t="s">
        <v>464</v>
      </c>
    </row>
    <row r="243" spans="3:7" ht="30" x14ac:dyDescent="0.25">
      <c r="C243" s="274" t="s">
        <v>246</v>
      </c>
      <c r="D243" s="275" t="s">
        <v>22</v>
      </c>
      <c r="E243" s="276">
        <v>453</v>
      </c>
      <c r="F243" s="285">
        <v>535</v>
      </c>
      <c r="G243" s="285">
        <v>593</v>
      </c>
    </row>
    <row r="244" spans="3:7" x14ac:dyDescent="0.25">
      <c r="C244" s="277" t="s">
        <v>34</v>
      </c>
      <c r="D244" s="275" t="s">
        <v>22</v>
      </c>
      <c r="E244" s="278">
        <v>448</v>
      </c>
      <c r="F244" s="278">
        <v>534</v>
      </c>
      <c r="G244" s="278">
        <v>591</v>
      </c>
    </row>
    <row r="245" spans="3:7" x14ac:dyDescent="0.25">
      <c r="C245" s="279" t="s">
        <v>32</v>
      </c>
      <c r="D245" s="275" t="s">
        <v>22</v>
      </c>
      <c r="E245" s="286">
        <v>5</v>
      </c>
      <c r="F245" s="286">
        <v>1</v>
      </c>
      <c r="G245" s="286">
        <v>2</v>
      </c>
    </row>
    <row r="246" spans="3:7" x14ac:dyDescent="0.25">
      <c r="G246" s="148"/>
    </row>
    <row r="247" spans="3:7" x14ac:dyDescent="0.25">
      <c r="G247" s="148"/>
    </row>
    <row r="248" spans="3:7" x14ac:dyDescent="0.25">
      <c r="C248" s="21" t="s">
        <v>247</v>
      </c>
      <c r="D248" s="284"/>
      <c r="E248" s="284"/>
      <c r="F248" s="284"/>
      <c r="G248" s="161"/>
    </row>
    <row r="249" spans="3:7" x14ac:dyDescent="0.25">
      <c r="C249" s="273"/>
      <c r="D249" s="25" t="s">
        <v>13</v>
      </c>
      <c r="E249" s="26">
        <v>2022</v>
      </c>
      <c r="F249" s="26">
        <v>2023</v>
      </c>
      <c r="G249" s="165" t="s">
        <v>464</v>
      </c>
    </row>
    <row r="250" spans="3:7" x14ac:dyDescent="0.25">
      <c r="C250" s="277" t="s">
        <v>248</v>
      </c>
      <c r="D250" s="37" t="s">
        <v>22</v>
      </c>
      <c r="E250" s="287">
        <v>2683</v>
      </c>
      <c r="F250" s="287">
        <v>3003</v>
      </c>
      <c r="G250" s="287">
        <v>3022</v>
      </c>
    </row>
    <row r="251" spans="3:7" x14ac:dyDescent="0.25">
      <c r="C251" s="277" t="s">
        <v>249</v>
      </c>
      <c r="D251" s="37" t="s">
        <v>22</v>
      </c>
      <c r="E251" s="288">
        <v>4900</v>
      </c>
      <c r="F251" s="288">
        <v>4980</v>
      </c>
      <c r="G251" s="288">
        <v>4670</v>
      </c>
    </row>
    <row r="252" spans="3:7" x14ac:dyDescent="0.25">
      <c r="G252" s="148"/>
    </row>
    <row r="253" spans="3:7" x14ac:dyDescent="0.25">
      <c r="G253" s="148"/>
    </row>
    <row r="254" spans="3:7" x14ac:dyDescent="0.25">
      <c r="C254" s="89" t="s">
        <v>250</v>
      </c>
      <c r="D254" s="284"/>
      <c r="E254" s="284"/>
      <c r="F254" s="284"/>
      <c r="G254" s="161"/>
    </row>
    <row r="255" spans="3:7" x14ac:dyDescent="0.25">
      <c r="C255" s="273"/>
      <c r="D255" s="25" t="s">
        <v>13</v>
      </c>
      <c r="E255" s="26">
        <v>2022</v>
      </c>
      <c r="F255" s="26">
        <v>2023</v>
      </c>
      <c r="G255" s="165" t="s">
        <v>464</v>
      </c>
    </row>
    <row r="256" spans="3:7" x14ac:dyDescent="0.25">
      <c r="C256" s="277" t="s">
        <v>248</v>
      </c>
      <c r="D256" s="37" t="s">
        <v>15</v>
      </c>
      <c r="E256" s="289" t="s">
        <v>251</v>
      </c>
      <c r="F256" s="285" t="s">
        <v>252</v>
      </c>
      <c r="G256" s="285">
        <v>39.299999999999997</v>
      </c>
    </row>
    <row r="257" spans="3:7" x14ac:dyDescent="0.25">
      <c r="C257" s="277" t="s">
        <v>249</v>
      </c>
      <c r="D257" s="37" t="s">
        <v>15</v>
      </c>
      <c r="E257" s="290" t="s">
        <v>253</v>
      </c>
      <c r="F257" s="278" t="s">
        <v>254</v>
      </c>
      <c r="G257" s="278">
        <v>60.7</v>
      </c>
    </row>
    <row r="258" spans="3:7" x14ac:dyDescent="0.25">
      <c r="G258" s="148"/>
    </row>
    <row r="259" spans="3:7" x14ac:dyDescent="0.25">
      <c r="G259" s="148"/>
    </row>
    <row r="260" spans="3:7" x14ac:dyDescent="0.25">
      <c r="C260" s="89" t="s">
        <v>255</v>
      </c>
      <c r="D260" s="89"/>
      <c r="E260" s="89"/>
      <c r="F260" s="161"/>
      <c r="G260" s="148"/>
    </row>
    <row r="261" spans="3:7" x14ac:dyDescent="0.25">
      <c r="C261" s="291" t="s">
        <v>256</v>
      </c>
      <c r="D261" s="86" t="s">
        <v>13</v>
      </c>
      <c r="E261" s="26">
        <v>2023</v>
      </c>
      <c r="F261" s="165" t="s">
        <v>464</v>
      </c>
      <c r="G261" s="148"/>
    </row>
    <row r="262" spans="3:7" x14ac:dyDescent="0.25">
      <c r="C262" s="277" t="s">
        <v>257</v>
      </c>
      <c r="D262" s="275" t="s">
        <v>86</v>
      </c>
      <c r="E262" s="554">
        <v>897</v>
      </c>
      <c r="F262" s="554">
        <v>1214</v>
      </c>
      <c r="G262" s="148"/>
    </row>
    <row r="263" spans="3:7" x14ac:dyDescent="0.25">
      <c r="C263" s="607" t="s">
        <v>564</v>
      </c>
      <c r="D263" s="275" t="s">
        <v>86</v>
      </c>
      <c r="E263" s="555">
        <v>230.3</v>
      </c>
      <c r="F263" s="555">
        <v>317.7</v>
      </c>
      <c r="G263" s="148"/>
    </row>
    <row r="264" spans="3:7" x14ac:dyDescent="0.25">
      <c r="C264" s="608" t="s">
        <v>258</v>
      </c>
      <c r="D264" s="275" t="s">
        <v>86</v>
      </c>
      <c r="E264" s="555">
        <v>563</v>
      </c>
      <c r="F264" s="555">
        <v>680.6</v>
      </c>
      <c r="G264" s="148"/>
    </row>
    <row r="265" spans="3:7" x14ac:dyDescent="0.25">
      <c r="C265" s="608" t="s">
        <v>259</v>
      </c>
      <c r="D265" s="275" t="s">
        <v>86</v>
      </c>
      <c r="E265" s="555">
        <v>4.7</v>
      </c>
      <c r="F265" s="555">
        <v>10.4</v>
      </c>
      <c r="G265" s="148"/>
    </row>
    <row r="266" spans="3:7" x14ac:dyDescent="0.25">
      <c r="C266" s="608" t="s">
        <v>260</v>
      </c>
      <c r="D266" s="275" t="s">
        <v>86</v>
      </c>
      <c r="E266" s="555">
        <v>99</v>
      </c>
      <c r="F266" s="555">
        <v>206</v>
      </c>
      <c r="G266" s="148"/>
    </row>
    <row r="267" spans="3:7" x14ac:dyDescent="0.25">
      <c r="C267" s="293"/>
      <c r="D267" s="294"/>
      <c r="E267" s="295"/>
      <c r="F267" s="296"/>
      <c r="G267" s="148"/>
    </row>
    <row r="268" spans="3:7" x14ac:dyDescent="0.25">
      <c r="C268" s="293"/>
      <c r="D268" s="294"/>
      <c r="E268" s="295"/>
      <c r="F268" s="296"/>
      <c r="G268" s="148"/>
    </row>
    <row r="269" spans="3:7" x14ac:dyDescent="0.25">
      <c r="C269" s="89" t="s">
        <v>261</v>
      </c>
      <c r="D269" s="89"/>
      <c r="E269" s="89"/>
      <c r="F269" s="161"/>
      <c r="G269" s="148"/>
    </row>
    <row r="270" spans="3:7" x14ac:dyDescent="0.25">
      <c r="C270" s="291" t="s">
        <v>256</v>
      </c>
      <c r="D270" s="86" t="s">
        <v>13</v>
      </c>
      <c r="E270" s="26">
        <v>2023</v>
      </c>
      <c r="F270" s="165" t="s">
        <v>464</v>
      </c>
      <c r="G270" s="148"/>
    </row>
    <row r="271" spans="3:7" x14ac:dyDescent="0.25">
      <c r="C271" s="297" t="s">
        <v>262</v>
      </c>
      <c r="D271" s="298" t="s">
        <v>86</v>
      </c>
      <c r="E271" s="292">
        <v>191</v>
      </c>
      <c r="F271" s="292">
        <v>267</v>
      </c>
      <c r="G271" s="148"/>
    </row>
    <row r="272" spans="3:7" x14ac:dyDescent="0.25">
      <c r="C272" s="299" t="s">
        <v>263</v>
      </c>
      <c r="D272" s="300" t="s">
        <v>86</v>
      </c>
      <c r="E272" s="278">
        <v>171</v>
      </c>
      <c r="F272" s="278">
        <v>226</v>
      </c>
      <c r="G272" s="148"/>
    </row>
    <row r="273" spans="3:12" x14ac:dyDescent="0.25">
      <c r="C273" s="299" t="s">
        <v>264</v>
      </c>
      <c r="D273" s="301" t="s">
        <v>86</v>
      </c>
      <c r="E273" s="286">
        <v>20</v>
      </c>
      <c r="F273" s="286">
        <v>42</v>
      </c>
      <c r="G273" s="148"/>
    </row>
    <row r="274" spans="3:12" x14ac:dyDescent="0.25">
      <c r="C274" s="293"/>
      <c r="D274" s="302"/>
      <c r="E274" s="295"/>
      <c r="F274" s="296"/>
      <c r="G274" s="148"/>
    </row>
    <row r="275" spans="3:12" x14ac:dyDescent="0.25">
      <c r="G275" s="148"/>
    </row>
    <row r="276" spans="3:12" ht="15" customHeight="1" x14ac:dyDescent="0.25">
      <c r="C276" s="119" t="s">
        <v>265</v>
      </c>
      <c r="D276" s="284"/>
      <c r="E276" s="284"/>
      <c r="F276" s="284"/>
      <c r="G276" s="303"/>
      <c r="H276" s="303"/>
      <c r="I276" s="303"/>
      <c r="J276" s="303"/>
      <c r="K276" s="303"/>
      <c r="L276" s="303"/>
    </row>
    <row r="277" spans="3:12" x14ac:dyDescent="0.25">
      <c r="C277" s="273"/>
      <c r="D277" s="86" t="s">
        <v>13</v>
      </c>
      <c r="E277" s="532">
        <v>2023</v>
      </c>
      <c r="F277" s="165" t="s">
        <v>464</v>
      </c>
      <c r="G277" s="305"/>
      <c r="H277" s="305"/>
      <c r="I277" s="305"/>
      <c r="J277" s="305"/>
      <c r="K277" s="305"/>
      <c r="L277" s="305"/>
    </row>
    <row r="278" spans="3:12" x14ac:dyDescent="0.25">
      <c r="C278" s="306" t="s">
        <v>266</v>
      </c>
      <c r="D278" s="275" t="s">
        <v>86</v>
      </c>
      <c r="E278" s="307">
        <f>E286+E279+E287</f>
        <v>798.05752399999994</v>
      </c>
      <c r="F278" s="554">
        <f>F286+F279+F287</f>
        <v>1008.64289</v>
      </c>
      <c r="G278" s="308"/>
      <c r="H278" s="308"/>
      <c r="I278" s="308"/>
      <c r="J278" s="308"/>
      <c r="K278" s="308"/>
      <c r="L278" s="308"/>
    </row>
    <row r="279" spans="3:12" x14ac:dyDescent="0.25">
      <c r="C279" s="533" t="s">
        <v>515</v>
      </c>
      <c r="D279" s="37" t="s">
        <v>86</v>
      </c>
      <c r="E279" s="313">
        <v>562.97752400000002</v>
      </c>
      <c r="F279" s="313">
        <v>680.57488999999998</v>
      </c>
      <c r="G279" s="170"/>
      <c r="H279" s="170"/>
      <c r="I279" s="170"/>
      <c r="J279" s="170"/>
      <c r="K279" s="170"/>
      <c r="L279" s="170"/>
    </row>
    <row r="280" spans="3:12" x14ac:dyDescent="0.25">
      <c r="C280" s="605" t="s">
        <v>272</v>
      </c>
      <c r="D280" s="275" t="s">
        <v>86</v>
      </c>
      <c r="E280" s="309">
        <v>58.768999999999998</v>
      </c>
      <c r="F280" s="309">
        <v>71.819462000000001</v>
      </c>
      <c r="G280" s="310"/>
      <c r="H280" s="310"/>
      <c r="I280" s="310"/>
      <c r="J280" s="310"/>
      <c r="K280" s="310"/>
      <c r="L280" s="310"/>
    </row>
    <row r="281" spans="3:12" x14ac:dyDescent="0.25">
      <c r="C281" s="606" t="s">
        <v>273</v>
      </c>
      <c r="D281" s="275" t="s">
        <v>86</v>
      </c>
      <c r="E281" s="309">
        <v>252.40876700000001</v>
      </c>
      <c r="F281" s="309">
        <v>295.238134</v>
      </c>
      <c r="G281" s="310"/>
      <c r="H281" s="310"/>
      <c r="I281" s="310"/>
      <c r="J281" s="310"/>
      <c r="K281" s="310"/>
      <c r="L281" s="310"/>
    </row>
    <row r="282" spans="3:12" x14ac:dyDescent="0.25">
      <c r="C282" s="606" t="s">
        <v>274</v>
      </c>
      <c r="D282" s="275" t="s">
        <v>86</v>
      </c>
      <c r="E282" s="309">
        <v>72.409916999999993</v>
      </c>
      <c r="F282" s="309">
        <v>99.033146000000002</v>
      </c>
      <c r="G282" s="310"/>
      <c r="H282" s="310"/>
      <c r="I282" s="310"/>
      <c r="J282" s="310"/>
      <c r="K282" s="310"/>
      <c r="L282" s="310"/>
    </row>
    <row r="283" spans="3:12" x14ac:dyDescent="0.25">
      <c r="C283" s="606" t="s">
        <v>275</v>
      </c>
      <c r="D283" s="275" t="s">
        <v>86</v>
      </c>
      <c r="E283" s="309">
        <v>130.76755399999999</v>
      </c>
      <c r="F283" s="309">
        <v>158.57989799999999</v>
      </c>
      <c r="G283" s="310"/>
      <c r="H283" s="310"/>
      <c r="I283" s="310"/>
      <c r="J283" s="310"/>
      <c r="K283" s="310"/>
      <c r="L283" s="310"/>
    </row>
    <row r="284" spans="3:12" x14ac:dyDescent="0.25">
      <c r="C284" s="606" t="s">
        <v>276</v>
      </c>
      <c r="D284" s="275" t="s">
        <v>86</v>
      </c>
      <c r="E284" s="309">
        <v>44.352285999999999</v>
      </c>
      <c r="F284" s="309">
        <v>50.174599999999998</v>
      </c>
      <c r="G284" s="310"/>
      <c r="H284" s="310"/>
      <c r="I284" s="310"/>
      <c r="J284" s="310"/>
      <c r="K284" s="310"/>
      <c r="L284" s="310"/>
    </row>
    <row r="285" spans="3:12" x14ac:dyDescent="0.25">
      <c r="C285" s="606" t="s">
        <v>277</v>
      </c>
      <c r="D285" s="275" t="s">
        <v>86</v>
      </c>
      <c r="E285" s="309">
        <v>4.2699999999999996</v>
      </c>
      <c r="F285" s="309">
        <v>5.7296500000000004</v>
      </c>
      <c r="G285" s="310"/>
      <c r="H285" s="310"/>
      <c r="I285" s="310"/>
      <c r="J285" s="310"/>
      <c r="K285" s="310"/>
      <c r="L285" s="310"/>
    </row>
    <row r="286" spans="3:12" x14ac:dyDescent="0.25">
      <c r="C286" s="277" t="s">
        <v>268</v>
      </c>
      <c r="D286" s="275" t="s">
        <v>86</v>
      </c>
      <c r="E286" s="311">
        <v>230.4</v>
      </c>
      <c r="F286" s="311">
        <v>317.7</v>
      </c>
      <c r="G286" s="312"/>
      <c r="H286" s="312"/>
      <c r="I286" s="312"/>
      <c r="J286" s="312"/>
      <c r="K286" s="312"/>
      <c r="L286" s="312"/>
    </row>
    <row r="287" spans="3:12" x14ac:dyDescent="0.25">
      <c r="C287" s="277" t="s">
        <v>259</v>
      </c>
      <c r="D287" s="275" t="s">
        <v>86</v>
      </c>
      <c r="E287" s="311">
        <v>4.68</v>
      </c>
      <c r="F287" s="311">
        <v>10.368</v>
      </c>
      <c r="G287" s="310"/>
      <c r="H287" s="310"/>
      <c r="I287" s="310"/>
      <c r="J287" s="310"/>
      <c r="K287" s="310"/>
      <c r="L287" s="310"/>
    </row>
    <row r="288" spans="3:12" x14ac:dyDescent="0.25">
      <c r="C288" s="277" t="s">
        <v>267</v>
      </c>
      <c r="D288" s="275" t="s">
        <v>86</v>
      </c>
      <c r="E288" s="309">
        <v>0</v>
      </c>
      <c r="F288" s="309">
        <v>0</v>
      </c>
      <c r="G288" s="310"/>
      <c r="H288" s="310"/>
      <c r="I288" s="310"/>
      <c r="J288" s="310"/>
      <c r="K288" s="310"/>
      <c r="L288" s="310"/>
    </row>
    <row r="289" spans="3:12" x14ac:dyDescent="0.25">
      <c r="C289" s="277" t="s">
        <v>269</v>
      </c>
      <c r="D289" s="275" t="s">
        <v>86</v>
      </c>
      <c r="E289" s="311">
        <v>0</v>
      </c>
      <c r="F289" s="311">
        <v>0</v>
      </c>
      <c r="G289" s="312"/>
      <c r="H289" s="312"/>
      <c r="I289" s="312"/>
      <c r="J289" s="312"/>
      <c r="K289" s="312"/>
      <c r="L289" s="312"/>
    </row>
    <row r="290" spans="3:12" x14ac:dyDescent="0.25">
      <c r="C290" s="277" t="s">
        <v>270</v>
      </c>
      <c r="D290" s="275" t="s">
        <v>86</v>
      </c>
      <c r="E290" s="311">
        <v>0</v>
      </c>
      <c r="F290" s="311">
        <v>0</v>
      </c>
      <c r="G290" s="312"/>
      <c r="H290" s="312"/>
      <c r="I290" s="312"/>
      <c r="J290" s="312"/>
      <c r="K290" s="312"/>
      <c r="L290" s="312"/>
    </row>
    <row r="291" spans="3:12" x14ac:dyDescent="0.25">
      <c r="C291" s="277" t="s">
        <v>271</v>
      </c>
      <c r="D291" s="275" t="s">
        <v>86</v>
      </c>
      <c r="E291" s="311">
        <v>0</v>
      </c>
      <c r="F291" s="311">
        <v>0</v>
      </c>
      <c r="G291" s="312"/>
      <c r="H291" s="312"/>
      <c r="I291" s="312"/>
      <c r="J291" s="312"/>
      <c r="K291" s="312"/>
      <c r="L291" s="312"/>
    </row>
    <row r="292" spans="3:12" x14ac:dyDescent="0.25">
      <c r="E292" s="314"/>
      <c r="F292" s="314"/>
      <c r="G292" s="314"/>
    </row>
    <row r="293" spans="3:12" x14ac:dyDescent="0.25">
      <c r="G293" s="148"/>
    </row>
    <row r="294" spans="3:12" x14ac:dyDescent="0.25">
      <c r="C294" s="89" t="s">
        <v>278</v>
      </c>
      <c r="D294" s="89"/>
      <c r="E294" s="89"/>
      <c r="F294" s="89"/>
      <c r="G294" s="161"/>
    </row>
    <row r="295" spans="3:12" x14ac:dyDescent="0.25">
      <c r="C295" s="291"/>
      <c r="D295" s="86" t="s">
        <v>13</v>
      </c>
      <c r="E295" s="26">
        <v>2022</v>
      </c>
      <c r="F295" s="26">
        <v>2023</v>
      </c>
      <c r="G295" s="165" t="s">
        <v>464</v>
      </c>
    </row>
    <row r="296" spans="3:12" ht="28.15" customHeight="1" x14ac:dyDescent="0.25">
      <c r="C296" s="315" t="s">
        <v>279</v>
      </c>
      <c r="D296" s="298" t="s">
        <v>22</v>
      </c>
      <c r="E296" s="316">
        <v>501</v>
      </c>
      <c r="F296" s="292">
        <v>764</v>
      </c>
      <c r="G296" s="292">
        <v>795</v>
      </c>
    </row>
    <row r="297" spans="3:12" x14ac:dyDescent="0.25">
      <c r="C297" s="277" t="s">
        <v>34</v>
      </c>
      <c r="D297" s="317" t="s">
        <v>22</v>
      </c>
      <c r="E297" s="280">
        <v>200</v>
      </c>
      <c r="F297" s="280">
        <v>354</v>
      </c>
      <c r="G297" s="280">
        <v>395</v>
      </c>
    </row>
    <row r="298" spans="3:12" x14ac:dyDescent="0.25">
      <c r="C298" s="279" t="s">
        <v>32</v>
      </c>
      <c r="D298" s="317" t="s">
        <v>22</v>
      </c>
      <c r="E298" s="280">
        <v>301</v>
      </c>
      <c r="F298" s="280">
        <v>410</v>
      </c>
      <c r="G298" s="280">
        <v>400</v>
      </c>
    </row>
    <row r="299" spans="3:12" x14ac:dyDescent="0.25">
      <c r="C299" s="183" t="s">
        <v>280</v>
      </c>
      <c r="D299" s="317" t="s">
        <v>22</v>
      </c>
      <c r="E299" s="316">
        <v>387</v>
      </c>
      <c r="F299" s="316">
        <v>562</v>
      </c>
      <c r="G299" s="316">
        <v>596</v>
      </c>
    </row>
    <row r="300" spans="3:12" x14ac:dyDescent="0.25">
      <c r="C300" s="277" t="s">
        <v>34</v>
      </c>
      <c r="D300" s="317" t="s">
        <v>22</v>
      </c>
      <c r="E300" s="280">
        <v>152</v>
      </c>
      <c r="F300" s="280">
        <v>262</v>
      </c>
      <c r="G300" s="280">
        <v>292</v>
      </c>
    </row>
    <row r="301" spans="3:12" x14ac:dyDescent="0.25">
      <c r="C301" s="279" t="s">
        <v>32</v>
      </c>
      <c r="D301" s="317" t="s">
        <v>22</v>
      </c>
      <c r="E301" s="280">
        <v>235</v>
      </c>
      <c r="F301" s="280">
        <v>300</v>
      </c>
      <c r="G301" s="280">
        <v>304</v>
      </c>
    </row>
    <row r="302" spans="3:12" x14ac:dyDescent="0.25">
      <c r="C302" s="318" t="s">
        <v>281</v>
      </c>
      <c r="D302" s="37" t="s">
        <v>22</v>
      </c>
      <c r="E302" s="319">
        <v>28</v>
      </c>
      <c r="F302" s="319">
        <v>28</v>
      </c>
      <c r="G302" s="319">
        <v>37</v>
      </c>
    </row>
    <row r="303" spans="3:12" x14ac:dyDescent="0.25">
      <c r="C303" s="277" t="s">
        <v>34</v>
      </c>
      <c r="D303" s="317" t="s">
        <v>22</v>
      </c>
      <c r="E303" s="280">
        <v>19</v>
      </c>
      <c r="F303" s="280">
        <v>21</v>
      </c>
      <c r="G303" s="280">
        <f>37-14</f>
        <v>23</v>
      </c>
    </row>
    <row r="304" spans="3:12" x14ac:dyDescent="0.25">
      <c r="C304" s="279" t="s">
        <v>32</v>
      </c>
      <c r="D304" s="37" t="s">
        <v>22</v>
      </c>
      <c r="E304" s="320">
        <v>9</v>
      </c>
      <c r="F304" s="320">
        <v>7</v>
      </c>
      <c r="G304" s="320">
        <v>14</v>
      </c>
    </row>
    <row r="305" spans="3:7" ht="30" x14ac:dyDescent="0.25">
      <c r="C305" s="321" t="s">
        <v>282</v>
      </c>
      <c r="D305" s="37" t="s">
        <v>22</v>
      </c>
      <c r="E305" s="322">
        <v>275</v>
      </c>
      <c r="F305" s="322">
        <v>388</v>
      </c>
      <c r="G305" s="322">
        <v>390</v>
      </c>
    </row>
    <row r="306" spans="3:7" x14ac:dyDescent="0.25">
      <c r="C306" s="277" t="s">
        <v>34</v>
      </c>
      <c r="D306" s="37" t="s">
        <v>22</v>
      </c>
      <c r="E306" s="280">
        <v>91</v>
      </c>
      <c r="F306" s="280">
        <v>158</v>
      </c>
      <c r="G306" s="280">
        <v>176</v>
      </c>
    </row>
    <row r="307" spans="3:7" x14ac:dyDescent="0.25">
      <c r="C307" s="279" t="s">
        <v>32</v>
      </c>
      <c r="D307" s="37" t="s">
        <v>22</v>
      </c>
      <c r="E307" s="323">
        <v>184</v>
      </c>
      <c r="F307" s="323">
        <v>230</v>
      </c>
      <c r="G307" s="323">
        <v>214</v>
      </c>
    </row>
    <row r="308" spans="3:7" ht="30" x14ac:dyDescent="0.25">
      <c r="C308" s="321" t="s">
        <v>481</v>
      </c>
      <c r="D308" s="37" t="s">
        <v>22</v>
      </c>
      <c r="E308" s="322">
        <v>763</v>
      </c>
      <c r="F308" s="322">
        <v>1256</v>
      </c>
      <c r="G308" s="322">
        <v>641</v>
      </c>
    </row>
    <row r="309" spans="3:7" x14ac:dyDescent="0.25">
      <c r="C309" s="277" t="s">
        <v>34</v>
      </c>
      <c r="D309" s="37" t="s">
        <v>22</v>
      </c>
      <c r="E309" s="324">
        <v>539</v>
      </c>
      <c r="F309" s="324">
        <v>862</v>
      </c>
      <c r="G309" s="324">
        <v>445</v>
      </c>
    </row>
    <row r="310" spans="3:7" x14ac:dyDescent="0.25">
      <c r="C310" s="279" t="s">
        <v>32</v>
      </c>
      <c r="D310" s="37" t="s">
        <v>22</v>
      </c>
      <c r="E310" s="323">
        <v>224</v>
      </c>
      <c r="F310" s="323">
        <v>394</v>
      </c>
      <c r="G310" s="323">
        <v>196</v>
      </c>
    </row>
    <row r="311" spans="3:7" x14ac:dyDescent="0.25">
      <c r="C311" s="507" t="s">
        <v>494</v>
      </c>
      <c r="G311" s="148"/>
    </row>
    <row r="312" spans="3:7" x14ac:dyDescent="0.25">
      <c r="C312" s="507"/>
      <c r="G312" s="148"/>
    </row>
    <row r="313" spans="3:7" x14ac:dyDescent="0.25">
      <c r="G313" s="148"/>
    </row>
    <row r="314" spans="3:7" x14ac:dyDescent="0.25">
      <c r="C314" s="653" t="s">
        <v>283</v>
      </c>
      <c r="D314" s="653"/>
      <c r="E314" s="653"/>
      <c r="F314" s="653"/>
      <c r="G314" s="161"/>
    </row>
    <row r="315" spans="3:7" x14ac:dyDescent="0.25">
      <c r="C315" s="273"/>
      <c r="D315" s="25" t="s">
        <v>13</v>
      </c>
      <c r="E315" s="26">
        <v>2022</v>
      </c>
      <c r="F315" s="26">
        <v>2023</v>
      </c>
      <c r="G315" s="165" t="s">
        <v>464</v>
      </c>
    </row>
    <row r="316" spans="3:7" x14ac:dyDescent="0.25">
      <c r="C316" s="274" t="s">
        <v>284</v>
      </c>
      <c r="D316" s="275" t="s">
        <v>22</v>
      </c>
      <c r="E316" s="325">
        <v>7583</v>
      </c>
      <c r="F316" s="325">
        <v>7983</v>
      </c>
      <c r="G316" s="325">
        <v>7692</v>
      </c>
    </row>
    <row r="317" spans="3:7" x14ac:dyDescent="0.25">
      <c r="C317" s="607" t="s">
        <v>285</v>
      </c>
      <c r="D317" s="275" t="s">
        <v>22</v>
      </c>
      <c r="E317" s="326">
        <v>5141</v>
      </c>
      <c r="F317" s="326">
        <v>5641</v>
      </c>
      <c r="G317" s="326">
        <v>6354</v>
      </c>
    </row>
    <row r="318" spans="3:7" x14ac:dyDescent="0.25">
      <c r="C318" s="607" t="s">
        <v>286</v>
      </c>
      <c r="D318" s="275" t="s">
        <v>22</v>
      </c>
      <c r="E318" s="326">
        <v>602</v>
      </c>
      <c r="F318" s="326">
        <v>654</v>
      </c>
      <c r="G318" s="326">
        <v>616</v>
      </c>
    </row>
    <row r="319" spans="3:7" x14ac:dyDescent="0.25">
      <c r="C319" s="607" t="s">
        <v>287</v>
      </c>
      <c r="D319" s="275" t="s">
        <v>22</v>
      </c>
      <c r="E319" s="326">
        <v>138</v>
      </c>
      <c r="F319" s="326">
        <v>140</v>
      </c>
      <c r="G319" s="326">
        <v>138</v>
      </c>
    </row>
    <row r="320" spans="3:7" x14ac:dyDescent="0.25">
      <c r="C320" s="607" t="s">
        <v>288</v>
      </c>
      <c r="D320" s="275" t="s">
        <v>22</v>
      </c>
      <c r="E320" s="326">
        <v>64</v>
      </c>
      <c r="F320" s="326">
        <v>75</v>
      </c>
      <c r="G320" s="326">
        <v>69</v>
      </c>
    </row>
    <row r="321" spans="2:8" x14ac:dyDescent="0.25">
      <c r="C321" s="607" t="s">
        <v>289</v>
      </c>
      <c r="D321" s="275" t="s">
        <v>22</v>
      </c>
      <c r="E321" s="326">
        <v>65</v>
      </c>
      <c r="F321" s="326">
        <v>73</v>
      </c>
      <c r="G321" s="326">
        <v>71</v>
      </c>
    </row>
    <row r="322" spans="2:8" x14ac:dyDescent="0.25">
      <c r="C322" s="607" t="s">
        <v>290</v>
      </c>
      <c r="D322" s="275" t="s">
        <v>22</v>
      </c>
      <c r="E322" s="326">
        <v>48</v>
      </c>
      <c r="F322" s="326">
        <v>55</v>
      </c>
      <c r="G322" s="326">
        <v>57</v>
      </c>
    </row>
    <row r="323" spans="2:8" x14ac:dyDescent="0.25">
      <c r="C323" s="607" t="s">
        <v>291</v>
      </c>
      <c r="D323" s="275" t="s">
        <v>22</v>
      </c>
      <c r="E323" s="326">
        <v>32</v>
      </c>
      <c r="F323" s="326">
        <v>42</v>
      </c>
      <c r="G323" s="326">
        <v>42</v>
      </c>
    </row>
    <row r="324" spans="2:8" x14ac:dyDescent="0.25">
      <c r="C324" s="607" t="s">
        <v>292</v>
      </c>
      <c r="D324" s="275" t="s">
        <v>22</v>
      </c>
      <c r="E324" s="326">
        <v>121</v>
      </c>
      <c r="F324" s="326">
        <v>131</v>
      </c>
      <c r="G324" s="326">
        <v>138</v>
      </c>
      <c r="H324" s="327"/>
    </row>
    <row r="325" spans="2:8" x14ac:dyDescent="0.25">
      <c r="C325" s="607" t="s">
        <v>293</v>
      </c>
      <c r="D325" s="275" t="s">
        <v>22</v>
      </c>
      <c r="E325" s="326">
        <v>1372</v>
      </c>
      <c r="F325" s="326">
        <v>1172</v>
      </c>
      <c r="G325" s="326">
        <v>207</v>
      </c>
    </row>
    <row r="326" spans="2:8" customFormat="1" x14ac:dyDescent="0.25">
      <c r="B326" s="149"/>
    </row>
    <row r="327" spans="2:8" ht="14.65" customHeight="1" x14ac:dyDescent="0.25">
      <c r="C327" s="274" t="s">
        <v>294</v>
      </c>
      <c r="D327" s="328" t="s">
        <v>22</v>
      </c>
      <c r="E327" s="329">
        <v>461</v>
      </c>
      <c r="F327" s="329">
        <v>780</v>
      </c>
      <c r="G327" s="329">
        <v>828</v>
      </c>
    </row>
    <row r="328" spans="2:8" ht="14.65" customHeight="1" x14ac:dyDescent="0.25">
      <c r="C328" s="629" t="s">
        <v>285</v>
      </c>
      <c r="D328" s="275" t="s">
        <v>22</v>
      </c>
      <c r="E328" s="330">
        <v>317</v>
      </c>
      <c r="F328" s="330">
        <v>507</v>
      </c>
      <c r="G328" s="330">
        <v>617</v>
      </c>
    </row>
    <row r="329" spans="2:8" ht="14.65" customHeight="1" x14ac:dyDescent="0.25">
      <c r="C329" s="629" t="s">
        <v>286</v>
      </c>
      <c r="D329" s="275" t="s">
        <v>22</v>
      </c>
      <c r="E329" s="331">
        <v>52</v>
      </c>
      <c r="F329" s="331">
        <v>94</v>
      </c>
      <c r="G329" s="331">
        <v>106</v>
      </c>
    </row>
    <row r="330" spans="2:8" ht="14.65" customHeight="1" x14ac:dyDescent="0.25">
      <c r="C330" s="629" t="s">
        <v>288</v>
      </c>
      <c r="D330" s="275" t="s">
        <v>22</v>
      </c>
      <c r="E330" s="331">
        <v>8</v>
      </c>
      <c r="F330" s="331">
        <v>16</v>
      </c>
      <c r="G330" s="331">
        <v>19</v>
      </c>
    </row>
    <row r="331" spans="2:8" ht="14.65" customHeight="1" x14ac:dyDescent="0.25">
      <c r="C331" s="629" t="s">
        <v>287</v>
      </c>
      <c r="D331" s="275" t="s">
        <v>22</v>
      </c>
      <c r="E331" s="331">
        <v>4</v>
      </c>
      <c r="F331" s="331">
        <v>14</v>
      </c>
      <c r="G331" s="331">
        <v>13</v>
      </c>
    </row>
    <row r="332" spans="2:8" ht="14.65" customHeight="1" x14ac:dyDescent="0.25">
      <c r="C332" s="629" t="s">
        <v>289</v>
      </c>
      <c r="D332" s="275" t="s">
        <v>22</v>
      </c>
      <c r="E332" s="331">
        <v>7</v>
      </c>
      <c r="F332" s="331">
        <v>11</v>
      </c>
      <c r="G332" s="331">
        <v>13</v>
      </c>
    </row>
    <row r="333" spans="2:8" ht="14.65" customHeight="1" x14ac:dyDescent="0.25">
      <c r="C333" s="629" t="s">
        <v>290</v>
      </c>
      <c r="D333" s="275" t="s">
        <v>22</v>
      </c>
      <c r="E333" s="331">
        <v>7</v>
      </c>
      <c r="F333" s="331">
        <v>11</v>
      </c>
      <c r="G333" s="331">
        <v>12</v>
      </c>
    </row>
    <row r="334" spans="2:8" ht="14.65" customHeight="1" x14ac:dyDescent="0.25">
      <c r="C334" s="607" t="s">
        <v>292</v>
      </c>
      <c r="D334" s="275" t="s">
        <v>22</v>
      </c>
      <c r="E334" s="332">
        <v>10</v>
      </c>
      <c r="F334" s="332">
        <v>17</v>
      </c>
      <c r="G334" s="332">
        <v>23</v>
      </c>
      <c r="H334" s="327"/>
    </row>
    <row r="335" spans="2:8" ht="14.65" customHeight="1" x14ac:dyDescent="0.25">
      <c r="C335" s="607" t="s">
        <v>293</v>
      </c>
      <c r="D335" s="275" t="s">
        <v>22</v>
      </c>
      <c r="E335" s="332">
        <v>56</v>
      </c>
      <c r="F335" s="332">
        <v>110</v>
      </c>
      <c r="G335" s="332">
        <v>25</v>
      </c>
    </row>
    <row r="336" spans="2:8" ht="14.65" customHeight="1" x14ac:dyDescent="0.25">
      <c r="C336" s="34"/>
      <c r="D336" s="333"/>
      <c r="E336" s="334"/>
      <c r="F336" s="334"/>
    </row>
    <row r="337" spans="3:8" x14ac:dyDescent="0.25">
      <c r="G337" s="246"/>
      <c r="H337" s="246"/>
    </row>
    <row r="338" spans="3:8" x14ac:dyDescent="0.25">
      <c r="C338" s="335" t="s">
        <v>295</v>
      </c>
      <c r="D338" s="335"/>
      <c r="E338" s="335"/>
      <c r="F338" s="335"/>
      <c r="G338" s="161"/>
      <c r="H338" s="246"/>
    </row>
    <row r="339" spans="3:8" x14ac:dyDescent="0.25">
      <c r="C339" s="273"/>
      <c r="D339" s="86" t="s">
        <v>13</v>
      </c>
      <c r="E339" s="216">
        <v>2022</v>
      </c>
      <c r="F339" s="216">
        <v>2023</v>
      </c>
      <c r="G339" s="165" t="s">
        <v>464</v>
      </c>
      <c r="H339" s="246"/>
    </row>
    <row r="340" spans="3:8" x14ac:dyDescent="0.25">
      <c r="C340" s="277" t="s">
        <v>296</v>
      </c>
      <c r="D340" s="275" t="s">
        <v>15</v>
      </c>
      <c r="E340" s="286">
        <v>33</v>
      </c>
      <c r="F340" s="286">
        <v>41</v>
      </c>
      <c r="G340" s="341">
        <v>32</v>
      </c>
    </row>
    <row r="341" spans="3:8" x14ac:dyDescent="0.25">
      <c r="G341" s="148"/>
    </row>
    <row r="342" spans="3:8" x14ac:dyDescent="0.25">
      <c r="C342" s="336"/>
      <c r="G342" s="246"/>
      <c r="H342" s="246"/>
    </row>
    <row r="343" spans="3:8" x14ac:dyDescent="0.25">
      <c r="C343" s="658" t="s">
        <v>297</v>
      </c>
      <c r="D343" s="658"/>
      <c r="E343" s="658"/>
      <c r="F343" s="658"/>
      <c r="G343" s="161"/>
      <c r="H343" s="246"/>
    </row>
    <row r="344" spans="3:8" x14ac:dyDescent="0.25">
      <c r="C344" s="273"/>
      <c r="D344" s="25" t="s">
        <v>13</v>
      </c>
      <c r="E344" s="216">
        <v>2022</v>
      </c>
      <c r="F344" s="216">
        <v>2023</v>
      </c>
      <c r="G344" s="165" t="s">
        <v>464</v>
      </c>
      <c r="H344" s="246"/>
    </row>
    <row r="345" spans="3:8" x14ac:dyDescent="0.25">
      <c r="C345" s="337" t="s">
        <v>298</v>
      </c>
      <c r="D345" s="283" t="s">
        <v>15</v>
      </c>
      <c r="E345" s="338">
        <v>39</v>
      </c>
      <c r="F345" s="276">
        <v>39</v>
      </c>
      <c r="G345" s="341">
        <v>31</v>
      </c>
    </row>
    <row r="346" spans="3:8" x14ac:dyDescent="0.25">
      <c r="G346" s="148"/>
    </row>
    <row r="347" spans="3:8" x14ac:dyDescent="0.25">
      <c r="G347" s="148"/>
    </row>
    <row r="348" spans="3:8" x14ac:dyDescent="0.25">
      <c r="C348" s="335" t="s">
        <v>299</v>
      </c>
      <c r="D348" s="335"/>
      <c r="E348" s="335"/>
      <c r="F348" s="161"/>
    </row>
    <row r="349" spans="3:8" x14ac:dyDescent="0.25">
      <c r="C349" s="273"/>
      <c r="D349" s="25" t="s">
        <v>13</v>
      </c>
      <c r="E349" s="216" t="s">
        <v>44</v>
      </c>
      <c r="F349" s="165" t="s">
        <v>464</v>
      </c>
    </row>
    <row r="350" spans="3:8" x14ac:dyDescent="0.25">
      <c r="C350" s="339" t="s">
        <v>300</v>
      </c>
      <c r="D350" s="340" t="s">
        <v>301</v>
      </c>
      <c r="E350" s="341">
        <v>50061</v>
      </c>
      <c r="F350" s="341">
        <v>101341</v>
      </c>
    </row>
    <row r="351" spans="3:8" x14ac:dyDescent="0.25">
      <c r="C351" s="522" t="s">
        <v>507</v>
      </c>
      <c r="D351" s="139"/>
      <c r="E351" s="342"/>
      <c r="F351" s="342"/>
      <c r="G351" s="342"/>
    </row>
    <row r="352" spans="3:8" x14ac:dyDescent="0.25">
      <c r="G352" s="148"/>
    </row>
    <row r="353" spans="3:12" x14ac:dyDescent="0.25">
      <c r="C353" s="653" t="s">
        <v>302</v>
      </c>
      <c r="D353" s="653"/>
      <c r="E353" s="653"/>
      <c r="F353" s="343"/>
      <c r="G353" s="161"/>
    </row>
    <row r="354" spans="3:12" x14ac:dyDescent="0.25">
      <c r="C354" s="273"/>
      <c r="D354" s="25" t="s">
        <v>13</v>
      </c>
      <c r="E354" s="304">
        <v>2022</v>
      </c>
      <c r="F354" s="304">
        <v>2023</v>
      </c>
      <c r="G354" s="165" t="s">
        <v>464</v>
      </c>
    </row>
    <row r="355" spans="3:12" x14ac:dyDescent="0.25">
      <c r="C355" s="587" t="s">
        <v>303</v>
      </c>
      <c r="D355" s="585" t="s">
        <v>55</v>
      </c>
      <c r="E355" s="556">
        <f>(E356-(E357-E358))/E358</f>
        <v>4.6820923049469823</v>
      </c>
      <c r="F355" s="556">
        <f>(F356-(F357-F358))/F358</f>
        <v>3.1927587730639218</v>
      </c>
      <c r="G355" s="556">
        <f>(G356-(G357-G358))/G358</f>
        <v>4.4988340418506745</v>
      </c>
    </row>
    <row r="356" spans="3:12" x14ac:dyDescent="0.25">
      <c r="C356" s="586" t="s">
        <v>304</v>
      </c>
      <c r="D356" s="345" t="s">
        <v>86</v>
      </c>
      <c r="E356" s="346">
        <v>225664</v>
      </c>
      <c r="F356" s="346">
        <v>273392</v>
      </c>
      <c r="G356" s="346">
        <v>509931</v>
      </c>
      <c r="H356" s="517"/>
    </row>
    <row r="357" spans="3:12" x14ac:dyDescent="0.25">
      <c r="C357" s="344" t="s">
        <v>305</v>
      </c>
      <c r="D357" s="345" t="s">
        <v>86</v>
      </c>
      <c r="E357" s="346">
        <v>73919</v>
      </c>
      <c r="F357" s="346">
        <v>118475</v>
      </c>
      <c r="G357" s="346">
        <v>170838</v>
      </c>
    </row>
    <row r="358" spans="3:12" x14ac:dyDescent="0.25">
      <c r="C358" s="344" t="s">
        <v>306</v>
      </c>
      <c r="D358" s="345" t="s">
        <v>86</v>
      </c>
      <c r="E358" s="347">
        <v>41211.623020999999</v>
      </c>
      <c r="F358" s="347">
        <v>70649.358198000002</v>
      </c>
      <c r="G358" s="347">
        <v>96916</v>
      </c>
    </row>
    <row r="359" spans="3:12" x14ac:dyDescent="0.25">
      <c r="C359" s="348"/>
      <c r="D359" s="139"/>
      <c r="E359" s="499"/>
      <c r="F359" s="349"/>
    </row>
    <row r="360" spans="3:12" x14ac:dyDescent="0.25">
      <c r="E360" s="350"/>
    </row>
    <row r="361" spans="3:12" x14ac:dyDescent="0.25">
      <c r="C361" s="335" t="s">
        <v>307</v>
      </c>
      <c r="D361" s="335"/>
      <c r="E361" s="335"/>
      <c r="F361" s="335"/>
      <c r="G361" s="161"/>
    </row>
    <row r="362" spans="3:12" x14ac:dyDescent="0.25">
      <c r="C362" s="273"/>
      <c r="D362" s="86" t="s">
        <v>13</v>
      </c>
      <c r="E362" s="216">
        <v>2022</v>
      </c>
      <c r="F362" s="216">
        <v>2023</v>
      </c>
      <c r="G362" s="165" t="s">
        <v>464</v>
      </c>
    </row>
    <row r="363" spans="3:12" x14ac:dyDescent="0.25">
      <c r="C363" s="277" t="s">
        <v>308</v>
      </c>
      <c r="D363" s="351" t="s">
        <v>15</v>
      </c>
      <c r="E363" s="352">
        <v>39</v>
      </c>
      <c r="F363" s="352">
        <v>58</v>
      </c>
      <c r="G363" s="352">
        <v>46</v>
      </c>
    </row>
    <row r="366" spans="3:12" ht="15.75" x14ac:dyDescent="0.25">
      <c r="C366" s="628" t="s">
        <v>563</v>
      </c>
      <c r="D366" s="160"/>
      <c r="E366" s="160"/>
      <c r="F366" s="160"/>
      <c r="G366" s="160"/>
      <c r="H366" s="161"/>
      <c r="I366" s="161"/>
      <c r="J366" s="161"/>
      <c r="K366" s="161"/>
      <c r="L366" s="161"/>
    </row>
    <row r="367" spans="3:12" ht="15.75" x14ac:dyDescent="0.25">
      <c r="C367" s="163"/>
      <c r="D367" s="164" t="s">
        <v>13</v>
      </c>
      <c r="E367" s="583" t="s">
        <v>496</v>
      </c>
      <c r="F367" s="165" t="s">
        <v>452</v>
      </c>
      <c r="G367" s="165" t="s">
        <v>470</v>
      </c>
      <c r="H367" s="165" t="s">
        <v>471</v>
      </c>
      <c r="I367" s="165" t="s">
        <v>472</v>
      </c>
      <c r="J367" s="497" t="s">
        <v>473</v>
      </c>
      <c r="K367" s="165" t="s">
        <v>540</v>
      </c>
      <c r="L367" s="497" t="s">
        <v>541</v>
      </c>
    </row>
    <row r="368" spans="3:12" x14ac:dyDescent="0.25">
      <c r="C368" s="603" t="s">
        <v>542</v>
      </c>
      <c r="D368" s="604" t="s">
        <v>22</v>
      </c>
      <c r="E368" s="590">
        <f>SUM(F368:L368)</f>
        <v>8650</v>
      </c>
      <c r="F368" s="590">
        <v>7692</v>
      </c>
      <c r="G368" s="590">
        <v>134</v>
      </c>
      <c r="H368" s="590">
        <v>16</v>
      </c>
      <c r="I368" s="590">
        <v>51</v>
      </c>
      <c r="J368" s="590">
        <v>72</v>
      </c>
      <c r="K368" s="590">
        <v>654</v>
      </c>
      <c r="L368" s="590">
        <v>31</v>
      </c>
    </row>
    <row r="369" spans="3:12" x14ac:dyDescent="0.25">
      <c r="C369" s="159" t="s">
        <v>543</v>
      </c>
      <c r="D369" s="160"/>
      <c r="E369" s="160"/>
      <c r="F369" s="160"/>
      <c r="G369" s="160"/>
      <c r="H369" s="161"/>
      <c r="I369" s="161"/>
      <c r="J369" s="161"/>
      <c r="K369" s="161"/>
      <c r="L369" s="161"/>
    </row>
    <row r="370" spans="3:12" x14ac:dyDescent="0.25">
      <c r="C370" s="603" t="s">
        <v>34</v>
      </c>
      <c r="D370" s="604" t="s">
        <v>22</v>
      </c>
      <c r="E370" s="596">
        <f>SUM(F370:L370)</f>
        <v>3216</v>
      </c>
      <c r="F370" s="596">
        <v>2590</v>
      </c>
      <c r="G370" s="596">
        <v>64</v>
      </c>
      <c r="H370" s="596">
        <v>11</v>
      </c>
      <c r="I370" s="596">
        <v>22</v>
      </c>
      <c r="J370" s="596">
        <f>27+2</f>
        <v>29</v>
      </c>
      <c r="K370" s="596">
        <v>487</v>
      </c>
      <c r="L370" s="596">
        <v>13</v>
      </c>
    </row>
    <row r="371" spans="3:12" x14ac:dyDescent="0.25">
      <c r="C371" s="603" t="s">
        <v>32</v>
      </c>
      <c r="D371" s="604" t="s">
        <v>22</v>
      </c>
      <c r="E371" s="596">
        <f>SUM(F371:L371)</f>
        <v>5434</v>
      </c>
      <c r="F371" s="596">
        <v>5102</v>
      </c>
      <c r="G371" s="596">
        <v>70</v>
      </c>
      <c r="H371" s="596">
        <v>5</v>
      </c>
      <c r="I371" s="596">
        <v>29</v>
      </c>
      <c r="J371" s="596">
        <v>43</v>
      </c>
      <c r="K371" s="596">
        <v>167</v>
      </c>
      <c r="L371" s="596">
        <v>18</v>
      </c>
    </row>
    <row r="372" spans="3:12" x14ac:dyDescent="0.25">
      <c r="C372" s="335" t="s">
        <v>295</v>
      </c>
      <c r="D372" s="335"/>
      <c r="E372" s="335"/>
      <c r="F372" s="335"/>
      <c r="G372" s="335"/>
      <c r="H372" s="335"/>
      <c r="I372" s="335"/>
      <c r="J372" s="335"/>
      <c r="K372" s="335"/>
      <c r="L372" s="335"/>
    </row>
    <row r="373" spans="3:12" x14ac:dyDescent="0.25">
      <c r="C373" s="594" t="s">
        <v>296</v>
      </c>
      <c r="D373" s="595" t="s">
        <v>15</v>
      </c>
      <c r="E373" s="596">
        <f>AVERAGE(F373:J373)</f>
        <v>30.386059817945387</v>
      </c>
      <c r="F373" s="592">
        <v>32</v>
      </c>
      <c r="G373" s="597">
        <v>33.6</v>
      </c>
      <c r="H373" s="598">
        <v>25</v>
      </c>
      <c r="I373" s="599">
        <v>27</v>
      </c>
      <c r="J373" s="597">
        <v>34.330299089726921</v>
      </c>
      <c r="K373" s="600" t="s">
        <v>55</v>
      </c>
      <c r="L373" s="600" t="s">
        <v>55</v>
      </c>
    </row>
    <row r="374" spans="3:12" x14ac:dyDescent="0.25">
      <c r="C374" s="601" t="s">
        <v>544</v>
      </c>
      <c r="D374" s="602" t="s">
        <v>15</v>
      </c>
      <c r="E374" s="596">
        <f>AVERAGE(F374:J374)</f>
        <v>30.386059817945387</v>
      </c>
      <c r="F374" s="592">
        <v>32</v>
      </c>
      <c r="G374" s="597">
        <v>33.6</v>
      </c>
      <c r="H374" s="598">
        <v>25</v>
      </c>
      <c r="I374" s="599">
        <v>27</v>
      </c>
      <c r="J374" s="597">
        <v>34.330299089726921</v>
      </c>
      <c r="K374" s="600" t="s">
        <v>55</v>
      </c>
      <c r="L374" s="600" t="s">
        <v>55</v>
      </c>
    </row>
    <row r="375" spans="3:12" x14ac:dyDescent="0.25">
      <c r="C375" s="648" t="s">
        <v>545</v>
      </c>
      <c r="D375" s="648"/>
      <c r="E375" s="648"/>
      <c r="F375" s="648"/>
      <c r="G375" s="648"/>
      <c r="H375" s="648"/>
      <c r="I375" s="648"/>
      <c r="J375" s="648"/>
      <c r="K375" s="648"/>
      <c r="L375" s="648"/>
    </row>
    <row r="376" spans="3:12" x14ac:dyDescent="0.25">
      <c r="C376" s="591" t="s">
        <v>34</v>
      </c>
      <c r="D376" s="589" t="s">
        <v>15</v>
      </c>
      <c r="E376" s="596">
        <f>AVERAGE(F376:J376)</f>
        <v>27.199191919191918</v>
      </c>
      <c r="F376" s="597">
        <f>0.344*100</f>
        <v>34.4</v>
      </c>
      <c r="G376" s="597">
        <v>11</v>
      </c>
      <c r="H376" s="598">
        <v>27.27272727272727</v>
      </c>
      <c r="I376" s="598">
        <v>31</v>
      </c>
      <c r="J376" s="598">
        <v>32.323232323232325</v>
      </c>
      <c r="K376" s="600" t="s">
        <v>55</v>
      </c>
      <c r="L376" s="600" t="s">
        <v>55</v>
      </c>
    </row>
    <row r="377" spans="3:12" x14ac:dyDescent="0.25">
      <c r="C377" s="591" t="s">
        <v>32</v>
      </c>
      <c r="D377" s="589" t="s">
        <v>15</v>
      </c>
      <c r="E377" s="596">
        <f>AVERAGE(F377:J377)</f>
        <v>30.938644067796609</v>
      </c>
      <c r="F377" s="597">
        <f>0.309*100</f>
        <v>30.9</v>
      </c>
      <c r="G377" s="597">
        <v>44.2</v>
      </c>
      <c r="H377" s="598">
        <v>20</v>
      </c>
      <c r="I377" s="598">
        <v>24</v>
      </c>
      <c r="J377" s="598">
        <v>35.593220338983052</v>
      </c>
      <c r="K377" s="600" t="s">
        <v>55</v>
      </c>
      <c r="L377" s="600" t="s">
        <v>55</v>
      </c>
    </row>
    <row r="378" spans="3:12" x14ac:dyDescent="0.25">
      <c r="C378" s="648" t="s">
        <v>546</v>
      </c>
      <c r="D378" s="648"/>
      <c r="E378" s="648"/>
      <c r="F378" s="648"/>
      <c r="G378" s="648"/>
      <c r="H378" s="648"/>
      <c r="I378" s="648"/>
      <c r="J378" s="648"/>
      <c r="K378" s="648"/>
      <c r="L378" s="648"/>
    </row>
    <row r="379" spans="3:12" x14ac:dyDescent="0.25">
      <c r="C379" s="591" t="s">
        <v>36</v>
      </c>
      <c r="D379" s="602" t="s">
        <v>15</v>
      </c>
      <c r="E379" s="596">
        <f>AVERAGE(F379:J379)</f>
        <v>30.407019867549671</v>
      </c>
      <c r="F379" s="597">
        <v>45.300000000000004</v>
      </c>
      <c r="G379" s="597">
        <v>38</v>
      </c>
      <c r="H379" s="598">
        <v>0</v>
      </c>
      <c r="I379" s="598">
        <v>29</v>
      </c>
      <c r="J379" s="598">
        <v>39.735099337748345</v>
      </c>
      <c r="K379" s="600" t="s">
        <v>55</v>
      </c>
      <c r="L379" s="600" t="s">
        <v>55</v>
      </c>
    </row>
    <row r="380" spans="3:12" x14ac:dyDescent="0.25">
      <c r="C380" s="591" t="s">
        <v>37</v>
      </c>
      <c r="D380" s="589" t="s">
        <v>15</v>
      </c>
      <c r="E380" s="596">
        <f t="shared" ref="E380:E381" si="19">AVERAGE(F380:J380)</f>
        <v>35.13551057292608</v>
      </c>
      <c r="F380" s="597">
        <v>25.3</v>
      </c>
      <c r="G380" s="597">
        <v>29</v>
      </c>
      <c r="H380" s="598">
        <v>36.363636363636367</v>
      </c>
      <c r="I380" s="598">
        <v>54</v>
      </c>
      <c r="J380" s="598">
        <v>31.013916500994039</v>
      </c>
      <c r="K380" s="600" t="s">
        <v>55</v>
      </c>
      <c r="L380" s="600" t="s">
        <v>55</v>
      </c>
    </row>
    <row r="381" spans="3:12" x14ac:dyDescent="0.25">
      <c r="C381" s="591" t="s">
        <v>38</v>
      </c>
      <c r="D381" s="589" t="s">
        <v>15</v>
      </c>
      <c r="E381" s="596">
        <f t="shared" si="19"/>
        <v>14.847826086956522</v>
      </c>
      <c r="F381" s="597">
        <v>15.5</v>
      </c>
      <c r="G381" s="597">
        <v>17</v>
      </c>
      <c r="H381" s="598">
        <v>0</v>
      </c>
      <c r="I381" s="598">
        <v>0</v>
      </c>
      <c r="J381" s="598">
        <v>41.739130434782609</v>
      </c>
      <c r="K381" s="600" t="s">
        <v>55</v>
      </c>
      <c r="L381" s="600" t="s">
        <v>55</v>
      </c>
    </row>
    <row r="382" spans="3:12" x14ac:dyDescent="0.25">
      <c r="C382" s="159" t="s">
        <v>174</v>
      </c>
      <c r="D382" s="160"/>
      <c r="E382" s="160"/>
      <c r="F382" s="160"/>
      <c r="G382" s="160"/>
      <c r="H382" s="161"/>
      <c r="I382" s="161"/>
      <c r="J382" s="161"/>
      <c r="K382" s="161"/>
      <c r="L382" s="161"/>
    </row>
    <row r="383" spans="3:12" x14ac:dyDescent="0.25">
      <c r="C383" s="588" t="s">
        <v>175</v>
      </c>
      <c r="D383" s="589" t="s">
        <v>22</v>
      </c>
      <c r="E383" s="590">
        <f>SUM(F383:L383)</f>
        <v>5359</v>
      </c>
      <c r="F383" s="592">
        <v>4683</v>
      </c>
      <c r="G383" s="592">
        <v>35</v>
      </c>
      <c r="H383" s="593">
        <v>10</v>
      </c>
      <c r="I383" s="593">
        <v>51</v>
      </c>
      <c r="J383" s="593">
        <v>22</v>
      </c>
      <c r="K383" s="593">
        <v>528</v>
      </c>
      <c r="L383" s="593">
        <v>30</v>
      </c>
    </row>
    <row r="384" spans="3:12" x14ac:dyDescent="0.25">
      <c r="C384" s="588" t="s">
        <v>176</v>
      </c>
      <c r="D384" s="589" t="s">
        <v>22</v>
      </c>
      <c r="E384" s="590">
        <f t="shared" ref="E384:E387" si="20">SUM(F384:L384)</f>
        <v>3290</v>
      </c>
      <c r="F384" s="592">
        <v>3010</v>
      </c>
      <c r="G384" s="592">
        <v>99</v>
      </c>
      <c r="H384" s="593">
        <v>6</v>
      </c>
      <c r="I384" s="593"/>
      <c r="J384" s="593">
        <v>48</v>
      </c>
      <c r="K384" s="593">
        <v>126</v>
      </c>
      <c r="L384" s="593">
        <v>1</v>
      </c>
    </row>
    <row r="385" spans="3:12" x14ac:dyDescent="0.25">
      <c r="C385" s="648" t="s">
        <v>547</v>
      </c>
      <c r="D385" s="648"/>
      <c r="E385" s="648"/>
      <c r="F385" s="648"/>
      <c r="G385" s="648"/>
      <c r="H385" s="648"/>
      <c r="I385" s="648"/>
      <c r="J385" s="648"/>
      <c r="K385" s="648"/>
      <c r="L385" s="648"/>
    </row>
    <row r="386" spans="3:12" x14ac:dyDescent="0.25">
      <c r="C386" s="588" t="s">
        <v>178</v>
      </c>
      <c r="D386" s="589" t="s">
        <v>22</v>
      </c>
      <c r="E386" s="590">
        <f t="shared" si="20"/>
        <v>8624</v>
      </c>
      <c r="F386" s="592">
        <v>7692</v>
      </c>
      <c r="G386" s="592">
        <v>130</v>
      </c>
      <c r="H386" s="593">
        <v>16</v>
      </c>
      <c r="I386" s="593">
        <v>51</v>
      </c>
      <c r="J386" s="593">
        <v>60</v>
      </c>
      <c r="K386" s="593">
        <v>649</v>
      </c>
      <c r="L386" s="593">
        <v>26</v>
      </c>
    </row>
    <row r="387" spans="3:12" x14ac:dyDescent="0.25">
      <c r="C387" s="588" t="s">
        <v>179</v>
      </c>
      <c r="D387" s="589" t="s">
        <v>22</v>
      </c>
      <c r="E387" s="590">
        <f t="shared" si="20"/>
        <v>23</v>
      </c>
      <c r="F387" s="592">
        <v>0</v>
      </c>
      <c r="G387" s="592">
        <v>4</v>
      </c>
      <c r="H387" s="593">
        <v>0</v>
      </c>
      <c r="I387" s="593">
        <v>0</v>
      </c>
      <c r="J387" s="593">
        <v>10</v>
      </c>
      <c r="K387" s="593">
        <v>5</v>
      </c>
      <c r="L387" s="593">
        <v>4</v>
      </c>
    </row>
    <row r="388" spans="3:12" x14ac:dyDescent="0.25">
      <c r="C388" s="335" t="s">
        <v>200</v>
      </c>
      <c r="D388" s="335"/>
      <c r="E388" s="335"/>
      <c r="F388" s="335"/>
      <c r="G388" s="161"/>
      <c r="H388" s="335"/>
      <c r="I388" s="335"/>
      <c r="J388" s="584"/>
      <c r="K388" s="578"/>
      <c r="L388" s="584"/>
    </row>
    <row r="389" spans="3:12" x14ac:dyDescent="0.25">
      <c r="C389" s="588" t="s">
        <v>201</v>
      </c>
      <c r="D389" s="589" t="s">
        <v>22</v>
      </c>
      <c r="E389" s="590">
        <f>SUM(F389:L389)</f>
        <v>3562</v>
      </c>
      <c r="F389" s="590">
        <f>F391+F392</f>
        <v>2689</v>
      </c>
      <c r="G389" s="590">
        <v>55</v>
      </c>
      <c r="H389" s="590">
        <v>1</v>
      </c>
      <c r="I389" s="590">
        <v>38</v>
      </c>
      <c r="J389" s="590">
        <v>32</v>
      </c>
      <c r="K389" s="590">
        <v>717</v>
      </c>
      <c r="L389" s="590">
        <v>30</v>
      </c>
    </row>
    <row r="390" spans="3:12" x14ac:dyDescent="0.25">
      <c r="C390" s="648" t="s">
        <v>545</v>
      </c>
      <c r="D390" s="648"/>
      <c r="E390" s="648"/>
      <c r="F390" s="648"/>
      <c r="G390" s="648"/>
      <c r="H390" s="648"/>
      <c r="I390" s="648"/>
      <c r="J390" s="648"/>
      <c r="K390" s="648"/>
      <c r="L390" s="648"/>
    </row>
    <row r="391" spans="3:12" x14ac:dyDescent="0.25">
      <c r="C391" s="591" t="s">
        <v>34</v>
      </c>
      <c r="D391" s="589" t="s">
        <v>22</v>
      </c>
      <c r="E391" s="590">
        <f>SUM(F391:L391)</f>
        <v>1655</v>
      </c>
      <c r="F391" s="590">
        <v>1082</v>
      </c>
      <c r="G391" s="590">
        <v>22</v>
      </c>
      <c r="H391" s="590">
        <v>1</v>
      </c>
      <c r="I391" s="590">
        <v>15</v>
      </c>
      <c r="J391" s="590">
        <v>12</v>
      </c>
      <c r="K391" s="590">
        <v>511</v>
      </c>
      <c r="L391" s="590">
        <v>12</v>
      </c>
    </row>
    <row r="392" spans="3:12" x14ac:dyDescent="0.25">
      <c r="C392" s="591" t="s">
        <v>32</v>
      </c>
      <c r="D392" s="589" t="s">
        <v>22</v>
      </c>
      <c r="E392" s="590">
        <f t="shared" ref="E392:E396" si="21">SUM(F392:L392)</f>
        <v>1886</v>
      </c>
      <c r="F392" s="590">
        <v>1607</v>
      </c>
      <c r="G392" s="590">
        <v>33</v>
      </c>
      <c r="H392" s="590">
        <v>0</v>
      </c>
      <c r="I392" s="590">
        <v>23</v>
      </c>
      <c r="J392" s="590">
        <v>20</v>
      </c>
      <c r="K392" s="590">
        <v>185</v>
      </c>
      <c r="L392" s="590">
        <v>18</v>
      </c>
    </row>
    <row r="393" spans="3:12" x14ac:dyDescent="0.25">
      <c r="C393" s="648" t="s">
        <v>546</v>
      </c>
      <c r="D393" s="648"/>
      <c r="E393" s="648"/>
      <c r="F393" s="648"/>
      <c r="G393" s="648"/>
      <c r="H393" s="648"/>
      <c r="I393" s="648"/>
      <c r="J393" s="648"/>
      <c r="K393" s="648"/>
      <c r="L393" s="648"/>
    </row>
    <row r="394" spans="3:12" x14ac:dyDescent="0.25">
      <c r="C394" s="591" t="s">
        <v>36</v>
      </c>
      <c r="D394" s="589" t="s">
        <v>22</v>
      </c>
      <c r="E394" s="590">
        <f t="shared" si="21"/>
        <v>2097</v>
      </c>
      <c r="F394" s="590">
        <v>1645</v>
      </c>
      <c r="G394" s="590">
        <v>24</v>
      </c>
      <c r="H394" s="590">
        <v>0</v>
      </c>
      <c r="I394" s="590">
        <v>27</v>
      </c>
      <c r="J394" s="590">
        <v>16</v>
      </c>
      <c r="K394" s="590">
        <v>380</v>
      </c>
      <c r="L394" s="590">
        <v>5</v>
      </c>
    </row>
    <row r="395" spans="3:12" x14ac:dyDescent="0.25">
      <c r="C395" s="591" t="s">
        <v>37</v>
      </c>
      <c r="D395" s="589" t="s">
        <v>22</v>
      </c>
      <c r="E395" s="590">
        <f t="shared" si="21"/>
        <v>1385</v>
      </c>
      <c r="F395" s="590">
        <v>1010</v>
      </c>
      <c r="G395" s="590">
        <v>25</v>
      </c>
      <c r="H395" s="590">
        <v>0</v>
      </c>
      <c r="I395" s="590">
        <v>11</v>
      </c>
      <c r="J395" s="590">
        <v>12</v>
      </c>
      <c r="K395" s="590">
        <v>309</v>
      </c>
      <c r="L395" s="590">
        <v>18</v>
      </c>
    </row>
    <row r="396" spans="3:12" x14ac:dyDescent="0.25">
      <c r="C396" s="591" t="s">
        <v>38</v>
      </c>
      <c r="D396" s="589" t="s">
        <v>22</v>
      </c>
      <c r="E396" s="590">
        <f t="shared" si="21"/>
        <v>59</v>
      </c>
      <c r="F396" s="590">
        <v>34</v>
      </c>
      <c r="G396" s="590">
        <v>6</v>
      </c>
      <c r="H396" s="590">
        <v>1</v>
      </c>
      <c r="I396" s="590">
        <v>0</v>
      </c>
      <c r="J396" s="590">
        <v>4</v>
      </c>
      <c r="K396" s="590">
        <v>7</v>
      </c>
      <c r="L396" s="590">
        <v>7</v>
      </c>
    </row>
    <row r="397" spans="3:12" x14ac:dyDescent="0.25">
      <c r="C397" s="507" t="s">
        <v>548</v>
      </c>
      <c r="E397" s="147"/>
      <c r="F397" s="147"/>
      <c r="G397" s="147"/>
      <c r="I397" s="148"/>
      <c r="J397" s="148"/>
      <c r="K397" s="148"/>
      <c r="L397" s="148"/>
    </row>
  </sheetData>
  <sheetProtection algorithmName="SHA-512" hashValue="1nSczVFHmLr6r5EI193tJ6lXYHMxM0vIxyLbgtSCpSwb8uNhye3Ic7OXZGpbPPWghriLSY0FGyM/R20+SeUXVg==" saltValue="vQptbs/6sFYaZBMbXbuxCQ==" spinCount="100000" sheet="1" objects="1" scenarios="1" selectLockedCells="1" selectUnlockedCells="1"/>
  <mergeCells count="22">
    <mergeCell ref="G94:H94"/>
    <mergeCell ref="C166:F166"/>
    <mergeCell ref="C375:L375"/>
    <mergeCell ref="C378:L378"/>
    <mergeCell ref="C385:L385"/>
    <mergeCell ref="I94:J94"/>
    <mergeCell ref="C393:L393"/>
    <mergeCell ref="K94:L94"/>
    <mergeCell ref="C160:F160"/>
    <mergeCell ref="K76:L76"/>
    <mergeCell ref="D76:D77"/>
    <mergeCell ref="C353:E353"/>
    <mergeCell ref="C314:F314"/>
    <mergeCell ref="I76:J76"/>
    <mergeCell ref="G76:H76"/>
    <mergeCell ref="E76:F76"/>
    <mergeCell ref="C177:F177"/>
    <mergeCell ref="C196:F196"/>
    <mergeCell ref="D94:D95"/>
    <mergeCell ref="E94:F94"/>
    <mergeCell ref="C343:F343"/>
    <mergeCell ref="C390:L390"/>
  </mergeCells>
  <phoneticPr fontId="54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87AF-1211-4798-B060-FC555229B1B2}">
  <sheetPr>
    <tabColor theme="9" tint="0.39997558519241921"/>
  </sheetPr>
  <dimension ref="B1:J65"/>
  <sheetViews>
    <sheetView showGridLines="0" topLeftCell="A23" zoomScale="115" zoomScaleNormal="115" workbookViewId="0">
      <selection activeCell="E39" sqref="E39:E42"/>
    </sheetView>
  </sheetViews>
  <sheetFormatPr defaultColWidth="8.7109375" defaultRowHeight="15" x14ac:dyDescent="0.25"/>
  <cols>
    <col min="1" max="1" width="5.7109375" style="3" customWidth="1"/>
    <col min="2" max="2" width="3.7109375" style="3" customWidth="1"/>
    <col min="3" max="3" width="75.7109375" style="18" customWidth="1"/>
    <col min="4" max="4" width="15.7109375" style="8" customWidth="1"/>
    <col min="5" max="5" width="25.7109375" style="6" customWidth="1"/>
    <col min="6" max="8" width="25.140625" style="6" customWidth="1"/>
    <col min="9" max="13" width="25.140625" style="3" customWidth="1"/>
    <col min="14" max="16384" width="8.7109375" style="3"/>
  </cols>
  <sheetData>
    <row r="1" spans="3:10" x14ac:dyDescent="0.25">
      <c r="C1" s="9"/>
      <c r="D1" s="5"/>
      <c r="E1" s="4"/>
      <c r="F1" s="4"/>
    </row>
    <row r="2" spans="3:10" x14ac:dyDescent="0.25">
      <c r="C2" s="9"/>
      <c r="D2" s="5"/>
      <c r="E2" s="4"/>
      <c r="F2" s="4"/>
    </row>
    <row r="3" spans="3:10" x14ac:dyDescent="0.25">
      <c r="C3" s="9"/>
      <c r="D3" s="5"/>
      <c r="E3" s="4"/>
      <c r="F3" s="4"/>
    </row>
    <row r="4" spans="3:10" x14ac:dyDescent="0.25">
      <c r="C4" s="9"/>
      <c r="D4" s="5"/>
      <c r="E4" s="4"/>
      <c r="F4" s="4"/>
    </row>
    <row r="5" spans="3:10" x14ac:dyDescent="0.25">
      <c r="C5" s="9"/>
      <c r="D5" s="5"/>
      <c r="E5" s="4"/>
      <c r="F5" s="4"/>
    </row>
    <row r="6" spans="3:10" x14ac:dyDescent="0.25">
      <c r="C6" s="3"/>
      <c r="D6" s="10"/>
      <c r="E6" s="7"/>
      <c r="F6" s="7"/>
    </row>
    <row r="7" spans="3:10" ht="18.75" x14ac:dyDescent="0.25">
      <c r="C7" s="11" t="s">
        <v>556</v>
      </c>
      <c r="G7"/>
    </row>
    <row r="8" spans="3:10" x14ac:dyDescent="0.25">
      <c r="C8" s="3"/>
      <c r="D8" s="353"/>
      <c r="E8" s="3"/>
      <c r="F8" s="3"/>
      <c r="G8" s="3"/>
      <c r="H8" s="3"/>
    </row>
    <row r="9" spans="3:10" x14ac:dyDescent="0.25">
      <c r="C9" s="21" t="s">
        <v>309</v>
      </c>
      <c r="D9" s="22"/>
      <c r="E9" s="23"/>
      <c r="F9" s="23"/>
      <c r="G9" s="23"/>
      <c r="H9" s="246"/>
      <c r="I9" s="246"/>
      <c r="J9" s="354"/>
    </row>
    <row r="10" spans="3:10" x14ac:dyDescent="0.25">
      <c r="C10" s="355"/>
      <c r="D10" s="25" t="s">
        <v>13</v>
      </c>
      <c r="E10" s="26">
        <v>2022</v>
      </c>
      <c r="F10" s="26">
        <v>2023</v>
      </c>
      <c r="G10" s="26" t="s">
        <v>464</v>
      </c>
      <c r="H10" s="246"/>
      <c r="I10" s="246"/>
      <c r="J10" s="354"/>
    </row>
    <row r="11" spans="3:10" x14ac:dyDescent="0.25">
      <c r="C11" s="356" t="s">
        <v>538</v>
      </c>
      <c r="D11" s="357" t="s">
        <v>51</v>
      </c>
      <c r="E11" s="358">
        <v>0</v>
      </c>
      <c r="F11" s="358">
        <v>0</v>
      </c>
      <c r="G11" s="358">
        <v>11</v>
      </c>
      <c r="H11" s="246"/>
      <c r="I11" s="246"/>
      <c r="J11" s="354"/>
    </row>
    <row r="12" spans="3:10" x14ac:dyDescent="0.25">
      <c r="C12" s="359" t="s">
        <v>310</v>
      </c>
      <c r="D12" s="357" t="s">
        <v>22</v>
      </c>
      <c r="E12" s="358">
        <v>0</v>
      </c>
      <c r="F12" s="358">
        <v>0</v>
      </c>
      <c r="G12" s="358">
        <v>0</v>
      </c>
      <c r="H12" s="246"/>
      <c r="I12" s="246"/>
      <c r="J12" s="354"/>
    </row>
    <row r="13" spans="3:10" x14ac:dyDescent="0.25">
      <c r="C13" s="360" t="s">
        <v>311</v>
      </c>
      <c r="D13" s="357" t="s">
        <v>22</v>
      </c>
      <c r="E13" s="358">
        <v>0</v>
      </c>
      <c r="F13" s="358">
        <v>0</v>
      </c>
      <c r="G13" s="358">
        <v>0</v>
      </c>
      <c r="H13" s="246"/>
      <c r="I13" s="246"/>
      <c r="J13" s="354"/>
    </row>
    <row r="14" spans="3:10" x14ac:dyDescent="0.25">
      <c r="C14" s="360" t="s">
        <v>312</v>
      </c>
      <c r="D14" s="357" t="s">
        <v>22</v>
      </c>
      <c r="E14" s="358">
        <v>0</v>
      </c>
      <c r="F14" s="358">
        <v>0</v>
      </c>
      <c r="G14" s="358">
        <v>0</v>
      </c>
      <c r="H14" s="246"/>
      <c r="I14" s="246"/>
      <c r="J14"/>
    </row>
    <row r="15" spans="3:10" x14ac:dyDescent="0.25">
      <c r="C15" s="360" t="s">
        <v>537</v>
      </c>
      <c r="D15" s="357" t="s">
        <v>22</v>
      </c>
      <c r="E15" s="358">
        <v>0</v>
      </c>
      <c r="F15" s="358">
        <v>0</v>
      </c>
      <c r="G15" s="358">
        <v>1</v>
      </c>
      <c r="H15" s="246"/>
      <c r="I15" s="246"/>
      <c r="J15"/>
    </row>
    <row r="16" spans="3:10" x14ac:dyDescent="0.25">
      <c r="C16" s="360" t="s">
        <v>313</v>
      </c>
      <c r="D16" s="357" t="s">
        <v>22</v>
      </c>
      <c r="E16" s="358">
        <v>0</v>
      </c>
      <c r="F16" s="358">
        <v>0</v>
      </c>
      <c r="G16" s="358">
        <v>10</v>
      </c>
      <c r="H16" s="246"/>
      <c r="I16" s="246"/>
      <c r="J16"/>
    </row>
    <row r="17" spans="2:10" x14ac:dyDescent="0.25">
      <c r="C17" s="495" t="s">
        <v>466</v>
      </c>
      <c r="D17" s="139"/>
      <c r="E17" s="364"/>
      <c r="F17" s="364"/>
      <c r="G17" s="246"/>
      <c r="H17" s="246"/>
      <c r="I17" s="246"/>
      <c r="J17"/>
    </row>
    <row r="18" spans="2:10" s="6" customFormat="1" x14ac:dyDescent="0.25">
      <c r="B18" s="3"/>
      <c r="C18" s="363"/>
      <c r="D18" s="139"/>
      <c r="E18" s="365"/>
      <c r="F18" s="366"/>
      <c r="G18" s="367"/>
      <c r="H18" s="246"/>
      <c r="I18" s="246"/>
      <c r="J18"/>
    </row>
    <row r="19" spans="2:10" s="6" customFormat="1" x14ac:dyDescent="0.25">
      <c r="B19" s="3"/>
      <c r="C19" s="368"/>
      <c r="D19" s="369"/>
      <c r="E19" s="354"/>
      <c r="F19" s="354"/>
      <c r="G19" s="362"/>
      <c r="H19" s="246"/>
      <c r="I19" s="246"/>
      <c r="J19"/>
    </row>
    <row r="20" spans="2:10" s="6" customFormat="1" x14ac:dyDescent="0.25">
      <c r="B20" s="3"/>
      <c r="C20" s="21" t="s">
        <v>309</v>
      </c>
      <c r="D20" s="22"/>
      <c r="E20" s="23"/>
      <c r="F20" s="23"/>
      <c r="G20" s="23"/>
      <c r="H20" s="246"/>
      <c r="I20" s="246"/>
      <c r="J20"/>
    </row>
    <row r="21" spans="2:10" s="6" customFormat="1" x14ac:dyDescent="0.25">
      <c r="B21" s="3"/>
      <c r="C21" s="355"/>
      <c r="D21" s="25" t="s">
        <v>13</v>
      </c>
      <c r="E21" s="26">
        <v>2022</v>
      </c>
      <c r="F21" s="26">
        <v>2023</v>
      </c>
      <c r="G21" s="26" t="s">
        <v>464</v>
      </c>
      <c r="H21" s="367"/>
      <c r="I21" s="246"/>
      <c r="J21"/>
    </row>
    <row r="22" spans="2:10" s="6" customFormat="1" ht="30" x14ac:dyDescent="0.25">
      <c r="B22" s="3"/>
      <c r="C22" s="370" t="s">
        <v>314</v>
      </c>
      <c r="D22" s="371" t="s">
        <v>315</v>
      </c>
      <c r="E22" s="358">
        <v>0</v>
      </c>
      <c r="F22" s="358">
        <v>0</v>
      </c>
      <c r="G22" s="358">
        <v>0.72</v>
      </c>
      <c r="H22" s="246"/>
      <c r="I22" s="246"/>
      <c r="J22"/>
    </row>
    <row r="23" spans="2:10" s="6" customFormat="1" x14ac:dyDescent="0.25">
      <c r="B23" s="3"/>
      <c r="C23" s="544" t="s">
        <v>504</v>
      </c>
      <c r="D23" s="117"/>
      <c r="E23" s="312"/>
      <c r="F23" s="312"/>
      <c r="G23" s="312"/>
      <c r="H23" s="246"/>
      <c r="I23" s="246"/>
      <c r="J23"/>
    </row>
    <row r="24" spans="2:10" s="6" customFormat="1" x14ac:dyDescent="0.25">
      <c r="B24" s="3"/>
      <c r="C24" s="363"/>
      <c r="D24" s="117"/>
      <c r="E24" s="364"/>
      <c r="F24" s="364"/>
      <c r="G24" s="362"/>
      <c r="H24" s="246"/>
      <c r="I24" s="246"/>
      <c r="J24"/>
    </row>
    <row r="25" spans="2:10" s="6" customFormat="1" x14ac:dyDescent="0.25">
      <c r="B25" s="3"/>
      <c r="C25" s="21" t="s">
        <v>557</v>
      </c>
      <c r="D25" s="22"/>
      <c r="E25" s="23"/>
      <c r="F25" s="23"/>
      <c r="G25" s="23"/>
      <c r="H25" s="246"/>
      <c r="I25" s="246"/>
      <c r="J25"/>
    </row>
    <row r="26" spans="2:10" s="6" customFormat="1" x14ac:dyDescent="0.25">
      <c r="B26" s="3"/>
      <c r="C26" s="355"/>
      <c r="D26" s="25" t="s">
        <v>13</v>
      </c>
      <c r="E26" s="26">
        <v>2022</v>
      </c>
      <c r="F26" s="26">
        <v>2023</v>
      </c>
      <c r="G26" s="26" t="s">
        <v>464</v>
      </c>
      <c r="H26" s="246"/>
      <c r="I26" s="246"/>
      <c r="J26" s="354"/>
    </row>
    <row r="27" spans="2:10" x14ac:dyDescent="0.25">
      <c r="C27" s="372" t="s">
        <v>316</v>
      </c>
      <c r="D27" s="373" t="s">
        <v>22</v>
      </c>
      <c r="E27" s="374">
        <v>139</v>
      </c>
      <c r="F27" s="374">
        <v>155</v>
      </c>
      <c r="G27" s="374">
        <v>220</v>
      </c>
      <c r="H27" s="246"/>
      <c r="I27" s="246"/>
      <c r="J27" s="354"/>
    </row>
    <row r="28" spans="2:10" x14ac:dyDescent="0.25">
      <c r="C28" s="372" t="s">
        <v>317</v>
      </c>
      <c r="D28" s="373" t="s">
        <v>22</v>
      </c>
      <c r="E28" s="374">
        <v>26</v>
      </c>
      <c r="F28" s="374">
        <v>64</v>
      </c>
      <c r="G28" s="374">
        <v>55</v>
      </c>
      <c r="H28" s="246"/>
      <c r="I28" s="246"/>
      <c r="J28" s="354"/>
    </row>
    <row r="29" spans="2:10" x14ac:dyDescent="0.25">
      <c r="C29" s="372" t="s">
        <v>318</v>
      </c>
      <c r="D29" s="373" t="s">
        <v>22</v>
      </c>
      <c r="E29" s="374">
        <v>9</v>
      </c>
      <c r="F29" s="374">
        <v>8</v>
      </c>
      <c r="G29" s="374">
        <v>10</v>
      </c>
      <c r="H29" s="246"/>
      <c r="I29" s="246"/>
      <c r="J29" s="354"/>
    </row>
    <row r="30" spans="2:10" x14ac:dyDescent="0.25">
      <c r="C30" s="372" t="s">
        <v>319</v>
      </c>
      <c r="D30" s="373" t="s">
        <v>22</v>
      </c>
      <c r="E30" s="374">
        <v>5</v>
      </c>
      <c r="F30" s="374">
        <v>7</v>
      </c>
      <c r="G30" s="374">
        <v>3</v>
      </c>
      <c r="H30" s="246"/>
      <c r="I30" s="246"/>
      <c r="J30" s="354"/>
    </row>
    <row r="31" spans="2:10" x14ac:dyDescent="0.25">
      <c r="C31" s="50"/>
      <c r="D31" s="139"/>
      <c r="E31" s="375"/>
      <c r="F31"/>
      <c r="G31" s="246"/>
      <c r="H31" s="246"/>
      <c r="I31" s="246"/>
      <c r="J31" s="376"/>
    </row>
    <row r="32" spans="2:10" x14ac:dyDescent="0.25">
      <c r="C32" s="34"/>
      <c r="D32" s="139"/>
      <c r="E32" s="375"/>
      <c r="F32"/>
      <c r="G32" s="246"/>
      <c r="H32" s="246"/>
      <c r="I32" s="246"/>
      <c r="J32"/>
    </row>
    <row r="33" spans="3:10" x14ac:dyDescent="0.25">
      <c r="C33" s="21" t="s">
        <v>558</v>
      </c>
      <c r="D33" s="22"/>
      <c r="E33" s="23"/>
      <c r="F33" s="23"/>
      <c r="G33" s="23"/>
      <c r="H33" s="246"/>
      <c r="I33" s="246"/>
      <c r="J33"/>
    </row>
    <row r="34" spans="3:10" x14ac:dyDescent="0.25">
      <c r="C34" s="355"/>
      <c r="D34" s="25" t="s">
        <v>13</v>
      </c>
      <c r="E34" s="26">
        <v>2022</v>
      </c>
      <c r="F34" s="26">
        <v>2023</v>
      </c>
      <c r="G34" s="26" t="s">
        <v>464</v>
      </c>
      <c r="H34" s="246"/>
      <c r="I34" s="246"/>
      <c r="J34"/>
    </row>
    <row r="35" spans="3:10" x14ac:dyDescent="0.25">
      <c r="C35" s="372" t="s">
        <v>320</v>
      </c>
      <c r="D35" s="373" t="s">
        <v>221</v>
      </c>
      <c r="E35" s="374" t="s">
        <v>321</v>
      </c>
      <c r="F35" s="374" t="s">
        <v>322</v>
      </c>
      <c r="G35" s="374">
        <v>0.27</v>
      </c>
      <c r="H35" s="246"/>
      <c r="I35" s="246"/>
      <c r="J35"/>
    </row>
    <row r="36" spans="3:10" x14ac:dyDescent="0.25">
      <c r="C36"/>
      <c r="D36" s="52"/>
      <c r="E36"/>
      <c r="F36"/>
      <c r="G36" s="362"/>
      <c r="H36" s="361"/>
      <c r="I36" s="246"/>
      <c r="J36"/>
    </row>
    <row r="37" spans="3:10" x14ac:dyDescent="0.25">
      <c r="C37" s="3"/>
      <c r="D37" s="3"/>
      <c r="E37" s="3"/>
      <c r="F37" s="3"/>
      <c r="G37" s="3"/>
      <c r="H37" s="3"/>
    </row>
    <row r="38" spans="3:10" x14ac:dyDescent="0.25">
      <c r="C38" s="21" t="s">
        <v>499</v>
      </c>
      <c r="D38" s="22"/>
      <c r="E38" s="23"/>
      <c r="F38" s="23"/>
      <c r="G38" s="23"/>
      <c r="H38" s="3"/>
    </row>
    <row r="39" spans="3:10" x14ac:dyDescent="0.25">
      <c r="C39" s="355"/>
      <c r="D39" s="25" t="s">
        <v>13</v>
      </c>
      <c r="E39" s="26" t="s">
        <v>43</v>
      </c>
      <c r="F39" s="26" t="s">
        <v>44</v>
      </c>
      <c r="G39" s="26" t="s">
        <v>464</v>
      </c>
      <c r="H39" s="3"/>
    </row>
    <row r="40" spans="3:10" x14ac:dyDescent="0.25">
      <c r="C40" s="372" t="s">
        <v>497</v>
      </c>
      <c r="D40" s="373" t="s">
        <v>501</v>
      </c>
      <c r="E40" s="519">
        <v>17625</v>
      </c>
      <c r="F40" s="519">
        <v>33795</v>
      </c>
      <c r="G40" s="519">
        <v>34707</v>
      </c>
      <c r="H40" s="3"/>
    </row>
    <row r="41" spans="3:10" x14ac:dyDescent="0.25">
      <c r="C41" s="372" t="s">
        <v>498</v>
      </c>
      <c r="D41" s="373" t="s">
        <v>15</v>
      </c>
      <c r="E41" s="374">
        <v>1.84</v>
      </c>
      <c r="F41" s="374">
        <v>1.75</v>
      </c>
      <c r="G41" s="374">
        <v>1.81</v>
      </c>
      <c r="H41" s="3"/>
    </row>
    <row r="42" spans="3:10" x14ac:dyDescent="0.25">
      <c r="C42" s="372" t="s">
        <v>500</v>
      </c>
      <c r="D42" s="373" t="s">
        <v>15</v>
      </c>
      <c r="E42" s="374">
        <v>100</v>
      </c>
      <c r="F42" s="374">
        <v>100</v>
      </c>
      <c r="G42" s="374">
        <v>100</v>
      </c>
      <c r="H42" s="3"/>
    </row>
    <row r="43" spans="3:10" ht="39.75" customHeight="1" x14ac:dyDescent="0.25">
      <c r="C43" s="659" t="s">
        <v>502</v>
      </c>
      <c r="D43" s="659"/>
      <c r="E43" s="659"/>
      <c r="F43" s="659"/>
      <c r="G43" s="3"/>
      <c r="H43" s="3"/>
    </row>
    <row r="44" spans="3:10" x14ac:dyDescent="0.25">
      <c r="C44" s="579" t="s">
        <v>503</v>
      </c>
      <c r="D44" s="3"/>
      <c r="E44" s="3"/>
      <c r="F44" s="3"/>
      <c r="G44" s="3"/>
      <c r="H44" s="3"/>
    </row>
    <row r="45" spans="3:10" x14ac:dyDescent="0.25">
      <c r="C45" s="3"/>
      <c r="D45" s="3"/>
      <c r="E45" s="3"/>
      <c r="F45" s="3"/>
      <c r="G45" s="3"/>
      <c r="H45" s="3"/>
    </row>
    <row r="46" spans="3:10" x14ac:dyDescent="0.25">
      <c r="C46"/>
      <c r="D46" s="3"/>
      <c r="E46" s="3"/>
      <c r="F46" s="3"/>
      <c r="G46" s="3"/>
      <c r="H46" s="3"/>
    </row>
    <row r="47" spans="3:10" x14ac:dyDescent="0.25">
      <c r="C47" s="3"/>
      <c r="D47" s="3"/>
      <c r="E47" s="3"/>
      <c r="F47" s="3"/>
      <c r="G47" s="3"/>
      <c r="H47" s="3"/>
    </row>
    <row r="48" spans="3:10" x14ac:dyDescent="0.25">
      <c r="C48" s="3"/>
      <c r="D48" s="3"/>
      <c r="E48" s="3"/>
      <c r="F48" s="3"/>
      <c r="G48" s="3"/>
      <c r="H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</sheetData>
  <sheetProtection algorithmName="SHA-512" hashValue="uqkvllKtsu3fHuHw593SwRfB2BAdqMTexVP6tlXr13U1WxuhxILXwYzMipVQtS/SIvGsmxodaxWhswhp8zfhWQ==" saltValue="xOJKQJNeXf6zKJy251Pd/g==" spinCount="100000" sheet="1" objects="1" scenarios="1" selectLockedCells="1" selectUnlockedCells="1"/>
  <mergeCells count="1">
    <mergeCell ref="C43:F4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128-6BF2-4137-9FF1-A8A7A1E20A22}">
  <sheetPr>
    <tabColor rgb="FF92D050"/>
  </sheetPr>
  <dimension ref="B1:G139"/>
  <sheetViews>
    <sheetView showGridLines="0" tabSelected="1" topLeftCell="A39" zoomScale="115" zoomScaleNormal="115" workbookViewId="0">
      <selection activeCell="E60" sqref="E60"/>
    </sheetView>
  </sheetViews>
  <sheetFormatPr defaultColWidth="8.7109375" defaultRowHeight="15" x14ac:dyDescent="0.25"/>
  <cols>
    <col min="1" max="1" width="7.85546875" style="3" customWidth="1"/>
    <col min="2" max="2" width="3.7109375" style="3" customWidth="1"/>
    <col min="3" max="3" width="75.7109375" style="18" customWidth="1"/>
    <col min="4" max="4" width="15.7109375" style="8" customWidth="1"/>
    <col min="5" max="7" width="25.7109375" style="6" customWidth="1"/>
    <col min="8" max="16384" width="8.7109375" style="3"/>
  </cols>
  <sheetData>
    <row r="1" spans="3:7" x14ac:dyDescent="0.25">
      <c r="C1" s="9"/>
      <c r="D1" s="5"/>
      <c r="E1" s="4"/>
    </row>
    <row r="2" spans="3:7" x14ac:dyDescent="0.25">
      <c r="C2" s="9"/>
      <c r="D2" s="5"/>
      <c r="E2" s="4"/>
    </row>
    <row r="3" spans="3:7" x14ac:dyDescent="0.25">
      <c r="C3" s="9"/>
      <c r="D3" s="5"/>
      <c r="E3" s="4"/>
    </row>
    <row r="4" spans="3:7" x14ac:dyDescent="0.25">
      <c r="C4" s="9"/>
      <c r="D4" s="5"/>
      <c r="E4" s="4"/>
    </row>
    <row r="5" spans="3:7" x14ac:dyDescent="0.25">
      <c r="C5" s="9"/>
      <c r="D5" s="5"/>
      <c r="E5" s="4"/>
    </row>
    <row r="6" spans="3:7" x14ac:dyDescent="0.25">
      <c r="C6" s="3"/>
      <c r="D6" s="10"/>
      <c r="E6" s="7"/>
    </row>
    <row r="7" spans="3:7" ht="18.75" x14ac:dyDescent="0.25">
      <c r="C7" s="11" t="s">
        <v>323</v>
      </c>
      <c r="F7"/>
      <c r="G7" s="3"/>
    </row>
    <row r="8" spans="3:7" x14ac:dyDescent="0.25">
      <c r="C8" s="3"/>
      <c r="E8" s="3"/>
      <c r="F8" s="3"/>
      <c r="G8" s="3"/>
    </row>
    <row r="9" spans="3:7" x14ac:dyDescent="0.25">
      <c r="C9" s="660" t="s">
        <v>492</v>
      </c>
      <c r="D9" s="660"/>
      <c r="E9" s="660"/>
      <c r="F9" s="660"/>
      <c r="G9" s="23"/>
    </row>
    <row r="10" spans="3:7" x14ac:dyDescent="0.25">
      <c r="C10" s="273"/>
      <c r="D10" s="25" t="s">
        <v>13</v>
      </c>
      <c r="E10" s="26">
        <v>2022</v>
      </c>
      <c r="F10" s="26">
        <v>2023</v>
      </c>
      <c r="G10" s="26" t="s">
        <v>464</v>
      </c>
    </row>
    <row r="11" spans="3:7" x14ac:dyDescent="0.25">
      <c r="C11" s="379" t="s">
        <v>324</v>
      </c>
      <c r="D11" s="380" t="s">
        <v>86</v>
      </c>
      <c r="E11" s="381" t="s">
        <v>325</v>
      </c>
      <c r="F11" s="382">
        <v>273392</v>
      </c>
      <c r="G11" s="382">
        <v>421288</v>
      </c>
    </row>
    <row r="12" spans="3:7" x14ac:dyDescent="0.25">
      <c r="C12" s="383" t="s">
        <v>326</v>
      </c>
      <c r="D12" s="384" t="s">
        <v>86</v>
      </c>
      <c r="E12" s="385" t="s">
        <v>327</v>
      </c>
      <c r="F12" s="386" t="s">
        <v>328</v>
      </c>
      <c r="G12" s="128">
        <v>278583</v>
      </c>
    </row>
    <row r="13" spans="3:7" x14ac:dyDescent="0.25">
      <c r="C13" s="383" t="s">
        <v>329</v>
      </c>
      <c r="D13" s="384" t="s">
        <v>86</v>
      </c>
      <c r="E13" s="385" t="s">
        <v>330</v>
      </c>
      <c r="F13" s="386" t="s">
        <v>331</v>
      </c>
      <c r="G13" s="128">
        <v>142705</v>
      </c>
    </row>
    <row r="14" spans="3:7" x14ac:dyDescent="0.25">
      <c r="C14" s="387" t="s">
        <v>332</v>
      </c>
      <c r="D14" s="384" t="s">
        <v>86</v>
      </c>
      <c r="E14" s="388" t="s">
        <v>333</v>
      </c>
      <c r="F14" s="389" t="s">
        <v>334</v>
      </c>
      <c r="G14" s="382">
        <v>226827</v>
      </c>
    </row>
    <row r="15" spans="3:7" x14ac:dyDescent="0.25">
      <c r="C15" s="383" t="s">
        <v>335</v>
      </c>
      <c r="D15" s="384" t="s">
        <v>86</v>
      </c>
      <c r="E15" s="385" t="s">
        <v>336</v>
      </c>
      <c r="F15" s="386" t="s">
        <v>337</v>
      </c>
      <c r="G15" s="128">
        <v>176091</v>
      </c>
    </row>
    <row r="16" spans="3:7" ht="25.5" x14ac:dyDescent="0.25">
      <c r="C16" s="390" t="s">
        <v>338</v>
      </c>
      <c r="D16" s="384" t="s">
        <v>86</v>
      </c>
      <c r="E16" s="385" t="s">
        <v>339</v>
      </c>
      <c r="F16" s="386" t="s">
        <v>340</v>
      </c>
      <c r="G16" s="128">
        <v>86660</v>
      </c>
    </row>
    <row r="17" spans="3:7" x14ac:dyDescent="0.25">
      <c r="C17" s="391" t="s">
        <v>341</v>
      </c>
      <c r="D17" s="384" t="s">
        <v>86</v>
      </c>
      <c r="E17" s="385" t="s">
        <v>342</v>
      </c>
      <c r="F17" s="386" t="s">
        <v>343</v>
      </c>
      <c r="G17" s="128">
        <v>17829</v>
      </c>
    </row>
    <row r="18" spans="3:7" x14ac:dyDescent="0.25">
      <c r="C18" s="383" t="s">
        <v>344</v>
      </c>
      <c r="D18" s="384" t="s">
        <v>86</v>
      </c>
      <c r="E18" s="385" t="s">
        <v>345</v>
      </c>
      <c r="F18" s="386" t="s">
        <v>346</v>
      </c>
      <c r="G18" s="128">
        <v>50736</v>
      </c>
    </row>
    <row r="19" spans="3:7" x14ac:dyDescent="0.25">
      <c r="C19" s="387" t="s">
        <v>347</v>
      </c>
      <c r="D19" s="384" t="s">
        <v>86</v>
      </c>
      <c r="E19" s="388" t="s">
        <v>348</v>
      </c>
      <c r="F19" s="389" t="s">
        <v>349</v>
      </c>
      <c r="G19" s="382">
        <v>194461</v>
      </c>
    </row>
    <row r="20" spans="3:7" x14ac:dyDescent="0.25">
      <c r="C20" s="392"/>
      <c r="D20" s="393"/>
      <c r="E20" s="512"/>
      <c r="F20" s="513"/>
      <c r="G20" s="514"/>
    </row>
    <row r="21" spans="3:7" x14ac:dyDescent="0.25">
      <c r="C21" s="392"/>
      <c r="D21" s="393"/>
      <c r="E21" s="126"/>
      <c r="F21" s="127"/>
      <c r="G21" s="127"/>
    </row>
    <row r="22" spans="3:7" x14ac:dyDescent="0.25">
      <c r="C22" s="23" t="s">
        <v>493</v>
      </c>
      <c r="D22" s="23"/>
      <c r="E22" s="23"/>
      <c r="F22" s="23"/>
      <c r="G22" s="515"/>
    </row>
    <row r="23" spans="3:7" x14ac:dyDescent="0.25">
      <c r="C23" s="273"/>
      <c r="D23" s="25" t="s">
        <v>13</v>
      </c>
      <c r="E23" s="26">
        <v>2023</v>
      </c>
      <c r="F23" s="26" t="s">
        <v>464</v>
      </c>
      <c r="G23" s="3"/>
    </row>
    <row r="24" spans="3:7" x14ac:dyDescent="0.25">
      <c r="C24" s="379" t="s">
        <v>324</v>
      </c>
      <c r="D24" s="380" t="s">
        <v>86</v>
      </c>
      <c r="E24" s="548">
        <v>283348</v>
      </c>
      <c r="F24" s="548">
        <v>438030</v>
      </c>
      <c r="G24" s="3"/>
    </row>
    <row r="25" spans="3:7" x14ac:dyDescent="0.25">
      <c r="C25" s="383" t="s">
        <v>326</v>
      </c>
      <c r="D25" s="384" t="s">
        <v>86</v>
      </c>
      <c r="E25" s="549">
        <v>214476</v>
      </c>
      <c r="F25" s="549">
        <v>301790</v>
      </c>
      <c r="G25" s="3"/>
    </row>
    <row r="26" spans="3:7" x14ac:dyDescent="0.25">
      <c r="C26" s="383" t="s">
        <v>329</v>
      </c>
      <c r="D26" s="384" t="s">
        <v>86</v>
      </c>
      <c r="E26" s="549">
        <v>68872</v>
      </c>
      <c r="F26" s="549">
        <v>136240</v>
      </c>
      <c r="G26" s="3"/>
    </row>
    <row r="27" spans="3:7" x14ac:dyDescent="0.25">
      <c r="C27" s="387" t="s">
        <v>332</v>
      </c>
      <c r="D27" s="384" t="s">
        <v>86</v>
      </c>
      <c r="E27" s="548">
        <v>148102</v>
      </c>
      <c r="F27" s="548">
        <v>235611</v>
      </c>
      <c r="G27" s="3"/>
    </row>
    <row r="28" spans="3:7" x14ac:dyDescent="0.25">
      <c r="C28" s="383" t="s">
        <v>335</v>
      </c>
      <c r="D28" s="384" t="s">
        <v>86</v>
      </c>
      <c r="E28" s="549">
        <v>123091</v>
      </c>
      <c r="F28" s="549">
        <v>183230</v>
      </c>
      <c r="G28" s="3"/>
    </row>
    <row r="29" spans="3:7" ht="25.5" x14ac:dyDescent="0.25">
      <c r="C29" s="390" t="s">
        <v>338</v>
      </c>
      <c r="D29" s="384" t="s">
        <v>86</v>
      </c>
      <c r="E29" s="549">
        <v>67370</v>
      </c>
      <c r="F29" s="549">
        <v>98817</v>
      </c>
      <c r="G29" s="3"/>
    </row>
    <row r="30" spans="3:7" x14ac:dyDescent="0.25">
      <c r="C30" s="391" t="s">
        <v>341</v>
      </c>
      <c r="D30" s="384" t="s">
        <v>86</v>
      </c>
      <c r="E30" s="549">
        <v>11748</v>
      </c>
      <c r="F30" s="549">
        <v>19961</v>
      </c>
      <c r="G30" s="3"/>
    </row>
    <row r="31" spans="3:7" x14ac:dyDescent="0.25">
      <c r="C31" s="383" t="s">
        <v>344</v>
      </c>
      <c r="D31" s="384" t="s">
        <v>86</v>
      </c>
      <c r="E31" s="549">
        <v>25011</v>
      </c>
      <c r="F31" s="549">
        <v>52381</v>
      </c>
      <c r="G31" s="3"/>
    </row>
    <row r="32" spans="3:7" x14ac:dyDescent="0.25">
      <c r="C32" s="387" t="s">
        <v>347</v>
      </c>
      <c r="D32" s="384" t="s">
        <v>86</v>
      </c>
      <c r="E32" s="548">
        <v>135246</v>
      </c>
      <c r="F32" s="548">
        <v>202419</v>
      </c>
      <c r="G32" s="3"/>
    </row>
    <row r="33" spans="2:7" s="6" customFormat="1" x14ac:dyDescent="0.25">
      <c r="B33" s="3"/>
      <c r="C33" s="392"/>
      <c r="D33" s="393"/>
      <c r="E33" s="126"/>
      <c r="F33" s="127"/>
    </row>
    <row r="34" spans="2:7" s="6" customFormat="1" x14ac:dyDescent="0.25">
      <c r="B34" s="3"/>
      <c r="C34" s="2"/>
      <c r="D34" s="35"/>
      <c r="E34" s="2"/>
      <c r="F34" s="394"/>
    </row>
    <row r="35" spans="2:7" s="6" customFormat="1" x14ac:dyDescent="0.25">
      <c r="B35" s="3"/>
      <c r="C35" s="660" t="s">
        <v>350</v>
      </c>
      <c r="D35" s="660"/>
      <c r="E35" s="660"/>
      <c r="F35" s="660"/>
      <c r="G35" s="23"/>
    </row>
    <row r="36" spans="2:7" s="6" customFormat="1" x14ac:dyDescent="0.25">
      <c r="B36" s="3"/>
      <c r="C36" s="395"/>
      <c r="D36" s="25" t="s">
        <v>13</v>
      </c>
      <c r="E36" s="26">
        <v>2022</v>
      </c>
      <c r="F36" s="26">
        <v>2023</v>
      </c>
      <c r="G36" s="26" t="s">
        <v>464</v>
      </c>
    </row>
    <row r="37" spans="2:7" s="6" customFormat="1" x14ac:dyDescent="0.25">
      <c r="B37" s="3"/>
      <c r="C37" s="396" t="s">
        <v>351</v>
      </c>
      <c r="D37" s="380" t="s">
        <v>86</v>
      </c>
      <c r="E37" s="55">
        <v>0</v>
      </c>
      <c r="F37" s="55">
        <v>0</v>
      </c>
      <c r="G37" s="55">
        <v>0</v>
      </c>
    </row>
    <row r="38" spans="2:7" s="6" customFormat="1" x14ac:dyDescent="0.25">
      <c r="B38" s="3"/>
      <c r="C38" s="2"/>
      <c r="D38" s="393"/>
      <c r="E38" s="397"/>
      <c r="F38" s="397"/>
    </row>
    <row r="39" spans="2:7" s="6" customFormat="1" x14ac:dyDescent="0.25">
      <c r="B39" s="3"/>
      <c r="C39" s="2"/>
      <c r="D39" s="393"/>
      <c r="E39" s="397"/>
      <c r="F39" s="397"/>
    </row>
    <row r="40" spans="2:7" s="6" customFormat="1" x14ac:dyDescent="0.25">
      <c r="B40" s="3"/>
      <c r="C40" s="660" t="s">
        <v>352</v>
      </c>
      <c r="D40" s="660"/>
      <c r="E40" s="660"/>
      <c r="F40" s="660"/>
      <c r="G40" s="23"/>
    </row>
    <row r="41" spans="2:7" s="6" customFormat="1" x14ac:dyDescent="0.25">
      <c r="B41" s="3"/>
      <c r="C41" s="398"/>
      <c r="D41" s="25" t="s">
        <v>13</v>
      </c>
      <c r="E41" s="26">
        <v>2022</v>
      </c>
      <c r="F41" s="26">
        <v>2023</v>
      </c>
      <c r="G41" s="26" t="s">
        <v>464</v>
      </c>
    </row>
    <row r="42" spans="2:7" s="6" customFormat="1" x14ac:dyDescent="0.25">
      <c r="B42" s="3"/>
      <c r="C42" s="396" t="s">
        <v>351</v>
      </c>
      <c r="D42" s="380" t="s">
        <v>86</v>
      </c>
      <c r="E42" s="399">
        <v>0</v>
      </c>
      <c r="F42" s="399">
        <v>0</v>
      </c>
      <c r="G42" s="55">
        <v>0</v>
      </c>
    </row>
    <row r="43" spans="2:7" s="6" customFormat="1" x14ac:dyDescent="0.25">
      <c r="B43" s="3"/>
      <c r="C43" s="400"/>
      <c r="D43" s="393"/>
      <c r="E43" s="397"/>
      <c r="F43" s="397"/>
    </row>
    <row r="44" spans="2:7" s="6" customFormat="1" x14ac:dyDescent="0.25">
      <c r="B44" s="3"/>
      <c r="C44" s="400"/>
      <c r="D44" s="393"/>
      <c r="E44" s="397"/>
      <c r="F44" s="397"/>
    </row>
    <row r="45" spans="2:7" s="6" customFormat="1" x14ac:dyDescent="0.25">
      <c r="B45" s="3"/>
      <c r="C45" s="119" t="s">
        <v>353</v>
      </c>
      <c r="D45" s="119"/>
      <c r="E45" s="119"/>
      <c r="F45" s="119"/>
      <c r="G45" s="23"/>
    </row>
    <row r="46" spans="2:7" s="6" customFormat="1" x14ac:dyDescent="0.25">
      <c r="B46" s="3"/>
      <c r="C46" s="273"/>
      <c r="D46" s="25" t="s">
        <v>13</v>
      </c>
      <c r="E46" s="26">
        <v>2022</v>
      </c>
      <c r="F46" s="26">
        <v>2023</v>
      </c>
      <c r="G46" s="26" t="s">
        <v>464</v>
      </c>
    </row>
    <row r="47" spans="2:7" s="6" customFormat="1" x14ac:dyDescent="0.25">
      <c r="B47" s="3"/>
      <c r="C47" s="627" t="s">
        <v>187</v>
      </c>
      <c r="D47" s="384" t="s">
        <v>86</v>
      </c>
      <c r="E47" s="399">
        <v>917</v>
      </c>
      <c r="F47" s="401">
        <v>690</v>
      </c>
      <c r="G47" s="546">
        <v>6660</v>
      </c>
    </row>
    <row r="48" spans="2:7" s="6" customFormat="1" x14ac:dyDescent="0.25">
      <c r="B48" s="3"/>
      <c r="C48" s="547" t="s">
        <v>525</v>
      </c>
      <c r="D48" s="393"/>
      <c r="E48" s="310"/>
      <c r="F48" s="545"/>
      <c r="G48" s="545"/>
    </row>
    <row r="49" spans="2:7" s="6" customFormat="1" x14ac:dyDescent="0.25">
      <c r="B49" s="3"/>
      <c r="C49" s="63"/>
      <c r="D49" s="393"/>
      <c r="E49" s="310"/>
      <c r="F49" s="545"/>
      <c r="G49" s="545"/>
    </row>
    <row r="50" spans="2:7" s="6" customFormat="1" x14ac:dyDescent="0.25">
      <c r="B50" s="3"/>
    </row>
    <row r="51" spans="2:7" s="6" customFormat="1" x14ac:dyDescent="0.25">
      <c r="B51" s="3"/>
      <c r="C51" s="661" t="s">
        <v>569</v>
      </c>
      <c r="D51" s="661"/>
      <c r="E51" s="480"/>
    </row>
    <row r="52" spans="2:7" s="6" customFormat="1" ht="30" x14ac:dyDescent="0.25">
      <c r="B52" s="3"/>
      <c r="C52" s="494" t="s">
        <v>442</v>
      </c>
      <c r="D52" s="481" t="s">
        <v>443</v>
      </c>
      <c r="E52" s="481" t="s">
        <v>444</v>
      </c>
    </row>
    <row r="53" spans="2:7" s="6" customFormat="1" ht="60" x14ac:dyDescent="0.25">
      <c r="B53" s="3"/>
      <c r="C53" s="631" t="s">
        <v>526</v>
      </c>
      <c r="D53" s="83" t="s">
        <v>446</v>
      </c>
      <c r="E53" s="482" t="s">
        <v>447</v>
      </c>
    </row>
    <row r="54" spans="2:7" s="6" customFormat="1" x14ac:dyDescent="0.25">
      <c r="C54" s="3"/>
      <c r="D54" s="3"/>
      <c r="E54" s="3"/>
      <c r="F54" s="3"/>
    </row>
    <row r="55" spans="2:7" s="6" customFormat="1" x14ac:dyDescent="0.25">
      <c r="C55" s="3"/>
      <c r="D55" s="3"/>
      <c r="E55" s="3"/>
      <c r="F55" s="3"/>
    </row>
    <row r="56" spans="2:7" s="6" customFormat="1" x14ac:dyDescent="0.25">
      <c r="C56" s="3"/>
      <c r="D56" s="3"/>
      <c r="E56" s="3"/>
      <c r="F56" s="3"/>
    </row>
    <row r="57" spans="2:7" s="6" customFormat="1" x14ac:dyDescent="0.25">
      <c r="C57" s="3"/>
      <c r="D57" s="3"/>
      <c r="E57" s="3"/>
      <c r="F57" s="3"/>
    </row>
    <row r="58" spans="2:7" x14ac:dyDescent="0.25">
      <c r="C58" s="3"/>
      <c r="D58" s="3"/>
      <c r="E58" s="3"/>
      <c r="F58" s="3"/>
      <c r="G58" s="3"/>
    </row>
    <row r="59" spans="2:7" x14ac:dyDescent="0.25">
      <c r="C59" s="3"/>
      <c r="D59" s="3"/>
      <c r="E59" s="3"/>
      <c r="F59" s="3"/>
      <c r="G59" s="3"/>
    </row>
    <row r="60" spans="2:7" x14ac:dyDescent="0.25">
      <c r="C60" s="3"/>
      <c r="D60" s="3"/>
      <c r="E60" s="3"/>
      <c r="F60" s="3"/>
      <c r="G60" s="3"/>
    </row>
    <row r="61" spans="2:7" x14ac:dyDescent="0.25">
      <c r="C61" s="3"/>
      <c r="D61" s="3"/>
      <c r="E61" s="3"/>
      <c r="F61" s="3"/>
      <c r="G61" s="3"/>
    </row>
    <row r="62" spans="2:7" x14ac:dyDescent="0.25">
      <c r="C62" s="3"/>
      <c r="D62" s="3"/>
      <c r="E62" s="3"/>
      <c r="F62" s="3"/>
      <c r="G62" s="3"/>
    </row>
    <row r="63" spans="2:7" x14ac:dyDescent="0.25">
      <c r="C63" s="3"/>
      <c r="D63" s="3"/>
      <c r="E63" s="3"/>
      <c r="F63" s="3"/>
      <c r="G63" s="3"/>
    </row>
    <row r="64" spans="2:7" x14ac:dyDescent="0.25">
      <c r="C64" s="3"/>
      <c r="D64" s="3"/>
      <c r="E64" s="3"/>
      <c r="F64" s="3"/>
      <c r="G64" s="3"/>
    </row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pans="3:7" x14ac:dyDescent="0.25">
      <c r="C129" s="3"/>
      <c r="D129" s="3"/>
      <c r="E129" s="3"/>
      <c r="F129" s="3"/>
      <c r="G129" s="3"/>
    </row>
    <row r="130" spans="3:7" x14ac:dyDescent="0.25">
      <c r="C130" s="3"/>
      <c r="D130" s="3"/>
      <c r="E130" s="3"/>
      <c r="F130" s="3"/>
      <c r="G130" s="3"/>
    </row>
    <row r="131" spans="3:7" x14ac:dyDescent="0.25">
      <c r="C131" s="3"/>
      <c r="D131" s="3"/>
      <c r="E131" s="3"/>
      <c r="F131" s="3"/>
      <c r="G131" s="3"/>
    </row>
    <row r="132" spans="3:7" x14ac:dyDescent="0.25">
      <c r="C132" s="3"/>
      <c r="D132" s="3"/>
      <c r="E132" s="3"/>
      <c r="F132" s="3"/>
      <c r="G132" s="3"/>
    </row>
    <row r="133" spans="3:7" x14ac:dyDescent="0.25">
      <c r="C133" s="3"/>
      <c r="D133" s="3"/>
      <c r="E133" s="3"/>
      <c r="F133" s="3"/>
      <c r="G133" s="3"/>
    </row>
    <row r="134" spans="3:7" x14ac:dyDescent="0.25">
      <c r="C134" s="3"/>
      <c r="D134" s="3"/>
      <c r="E134" s="3"/>
      <c r="F134" s="3"/>
      <c r="G134" s="3"/>
    </row>
    <row r="135" spans="3:7" x14ac:dyDescent="0.25">
      <c r="G135" s="3"/>
    </row>
    <row r="136" spans="3:7" x14ac:dyDescent="0.25">
      <c r="G136" s="3"/>
    </row>
    <row r="137" spans="3:7" x14ac:dyDescent="0.25">
      <c r="G137" s="3"/>
    </row>
    <row r="138" spans="3:7" x14ac:dyDescent="0.25">
      <c r="G138" s="3"/>
    </row>
    <row r="139" spans="3:7" x14ac:dyDescent="0.25">
      <c r="G139" s="3"/>
    </row>
  </sheetData>
  <sheetProtection algorithmName="SHA-512" hashValue="a6KOfL0KRFRCrmAcP/mAeeltKt+z+qwjY6HYWq3QHqItBap6AZNJFNsTb5bJoJRVcgOkw3FOR4a1P2EFTjOySA==" saltValue="gFedZ/3GIqaHhIIG7DEVNA==" spinCount="100000" sheet="1" objects="1" scenarios="1" selectLockedCells="1" selectUnlockedCells="1"/>
  <mergeCells count="4">
    <mergeCell ref="C9:F9"/>
    <mergeCell ref="C35:F35"/>
    <mergeCell ref="C40:F40"/>
    <mergeCell ref="C51:D5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8FB1-0C32-41A6-96A3-FC7477324EEE}">
  <sheetPr>
    <tabColor rgb="FF92D050"/>
  </sheetPr>
  <dimension ref="B1:L109"/>
  <sheetViews>
    <sheetView showGridLines="0" zoomScaleNormal="100" workbookViewId="0">
      <selection activeCell="I44" sqref="I44"/>
    </sheetView>
  </sheetViews>
  <sheetFormatPr defaultColWidth="8.7109375" defaultRowHeight="15" x14ac:dyDescent="0.25"/>
  <cols>
    <col min="1" max="1" width="8.7109375" style="3"/>
    <col min="2" max="2" width="3.7109375" style="3" customWidth="1"/>
    <col min="3" max="3" width="75.7109375" style="18" customWidth="1"/>
    <col min="4" max="4" width="16.28515625" style="8" customWidth="1"/>
    <col min="5" max="6" width="20.28515625" style="6" customWidth="1"/>
    <col min="7" max="7" width="16.28515625" style="6" customWidth="1"/>
    <col min="8" max="8" width="20.28515625" style="6" customWidth="1"/>
    <col min="9" max="11" width="16.85546875" style="3" customWidth="1"/>
    <col min="12" max="16384" width="8.7109375" style="3"/>
  </cols>
  <sheetData>
    <row r="1" spans="2:12" x14ac:dyDescent="0.25">
      <c r="C1" s="9"/>
      <c r="D1" s="5"/>
      <c r="E1" s="4"/>
      <c r="F1" s="4"/>
    </row>
    <row r="2" spans="2:12" x14ac:dyDescent="0.25">
      <c r="C2" s="9"/>
      <c r="D2" s="5"/>
      <c r="E2" s="4"/>
      <c r="F2" s="4"/>
    </row>
    <row r="3" spans="2:12" x14ac:dyDescent="0.25">
      <c r="C3" s="9"/>
      <c r="D3" s="5"/>
      <c r="E3" s="4"/>
      <c r="F3" s="4"/>
    </row>
    <row r="4" spans="2:12" x14ac:dyDescent="0.25">
      <c r="C4" s="9"/>
      <c r="D4" s="5"/>
      <c r="E4" s="4"/>
      <c r="F4" s="4"/>
    </row>
    <row r="5" spans="2:12" x14ac:dyDescent="0.25">
      <c r="C5" s="9"/>
      <c r="D5" s="5"/>
      <c r="E5" s="4"/>
      <c r="F5" s="4"/>
    </row>
    <row r="6" spans="2:12" x14ac:dyDescent="0.25">
      <c r="C6" s="3"/>
      <c r="D6" s="10"/>
      <c r="E6" s="7"/>
      <c r="F6" s="7"/>
    </row>
    <row r="7" spans="2:12" ht="18.75" x14ac:dyDescent="0.25">
      <c r="B7" s="149"/>
      <c r="C7" s="155" t="s">
        <v>354</v>
      </c>
      <c r="D7" s="147"/>
      <c r="E7" s="148"/>
      <c r="F7" s="148"/>
      <c r="G7" s="3"/>
      <c r="H7" s="3"/>
    </row>
    <row r="8" spans="2:12" x14ac:dyDescent="0.25">
      <c r="B8" s="149"/>
      <c r="C8" s="156"/>
      <c r="D8" s="157"/>
      <c r="E8" s="158"/>
      <c r="F8" s="158"/>
      <c r="G8" s="3"/>
      <c r="H8" s="3"/>
    </row>
    <row r="9" spans="2:12" x14ac:dyDescent="0.25">
      <c r="B9" s="149"/>
      <c r="C9" s="253" t="s">
        <v>355</v>
      </c>
      <c r="D9" s="253"/>
      <c r="E9" s="253"/>
      <c r="F9" s="253"/>
      <c r="G9" s="253"/>
      <c r="H9" s="253"/>
      <c r="I9" s="253"/>
      <c r="J9" s="253"/>
      <c r="K9" s="253"/>
    </row>
    <row r="10" spans="2:12" x14ac:dyDescent="0.25">
      <c r="B10" s="149"/>
      <c r="C10" s="402"/>
      <c r="D10" s="164" t="s">
        <v>13</v>
      </c>
      <c r="E10" s="165">
        <v>2022</v>
      </c>
      <c r="F10" s="165">
        <v>2023</v>
      </c>
      <c r="G10" s="165" t="s">
        <v>464</v>
      </c>
      <c r="H10" s="403" t="s">
        <v>13</v>
      </c>
      <c r="I10" s="165">
        <v>2022</v>
      </c>
      <c r="J10" s="165">
        <v>2023</v>
      </c>
      <c r="K10" s="165" t="s">
        <v>464</v>
      </c>
    </row>
    <row r="11" spans="2:12" x14ac:dyDescent="0.25">
      <c r="B11" s="149"/>
      <c r="C11" s="404" t="s">
        <v>6</v>
      </c>
      <c r="D11" s="405" t="s">
        <v>356</v>
      </c>
      <c r="E11" s="406" t="s">
        <v>357</v>
      </c>
      <c r="F11" s="407" t="s">
        <v>358</v>
      </c>
      <c r="G11" s="407">
        <v>6188.7889999999998</v>
      </c>
      <c r="H11" s="405" t="s">
        <v>359</v>
      </c>
      <c r="I11" s="408">
        <v>19830</v>
      </c>
      <c r="J11" s="409">
        <v>22497</v>
      </c>
      <c r="K11" s="409">
        <v>22280</v>
      </c>
    </row>
    <row r="12" spans="2:12" x14ac:dyDescent="0.25">
      <c r="B12" s="149"/>
      <c r="C12" s="410" t="s">
        <v>7</v>
      </c>
      <c r="D12" s="411" t="s">
        <v>3</v>
      </c>
      <c r="E12" s="406" t="s">
        <v>360</v>
      </c>
      <c r="F12" s="407" t="s">
        <v>361</v>
      </c>
      <c r="G12" s="407">
        <v>5245.7550000000001</v>
      </c>
      <c r="H12" s="405" t="s">
        <v>359</v>
      </c>
      <c r="I12" s="412">
        <v>24457</v>
      </c>
      <c r="J12" s="413">
        <v>24313</v>
      </c>
      <c r="K12" s="413">
        <v>21964</v>
      </c>
    </row>
    <row r="13" spans="2:12" x14ac:dyDescent="0.25">
      <c r="B13" s="149"/>
      <c r="C13" s="410" t="s">
        <v>362</v>
      </c>
      <c r="D13" s="411" t="s">
        <v>363</v>
      </c>
      <c r="E13" s="406" t="s">
        <v>364</v>
      </c>
      <c r="F13" s="407" t="s">
        <v>365</v>
      </c>
      <c r="G13" s="407">
        <v>154336</v>
      </c>
      <c r="H13" s="405" t="s">
        <v>359</v>
      </c>
      <c r="I13" s="414">
        <v>2918</v>
      </c>
      <c r="J13" s="414">
        <v>4592</v>
      </c>
      <c r="K13" s="414">
        <v>5059</v>
      </c>
    </row>
    <row r="14" spans="2:12" x14ac:dyDescent="0.25">
      <c r="B14" s="149"/>
      <c r="C14" s="410" t="s">
        <v>366</v>
      </c>
      <c r="D14" s="411" t="s">
        <v>363</v>
      </c>
      <c r="E14" s="415">
        <v>450</v>
      </c>
      <c r="F14" s="407" t="s">
        <v>160</v>
      </c>
      <c r="G14" s="407">
        <v>4030</v>
      </c>
      <c r="H14" s="405" t="s">
        <v>359</v>
      </c>
      <c r="I14" s="414">
        <v>16</v>
      </c>
      <c r="J14" s="414">
        <v>84</v>
      </c>
      <c r="K14" s="414">
        <v>147</v>
      </c>
    </row>
    <row r="15" spans="2:12" x14ac:dyDescent="0.25">
      <c r="B15" s="149"/>
      <c r="C15" s="416" t="s">
        <v>367</v>
      </c>
      <c r="D15" s="130" t="s">
        <v>55</v>
      </c>
      <c r="E15" s="130" t="s">
        <v>55</v>
      </c>
      <c r="F15" s="130" t="s">
        <v>55</v>
      </c>
      <c r="G15" s="130" t="s">
        <v>55</v>
      </c>
      <c r="H15" s="417" t="s">
        <v>359</v>
      </c>
      <c r="I15" s="418">
        <v>47222</v>
      </c>
      <c r="J15" s="418">
        <v>51487</v>
      </c>
      <c r="K15" s="418">
        <f>SUM(K11:K14)</f>
        <v>49450</v>
      </c>
    </row>
    <row r="16" spans="2:12" x14ac:dyDescent="0.25">
      <c r="B16" s="149"/>
      <c r="C16" s="547" t="s">
        <v>368</v>
      </c>
      <c r="D16" s="420"/>
      <c r="E16" s="421"/>
      <c r="F16" s="421"/>
      <c r="G16" s="420"/>
      <c r="H16" s="421"/>
      <c r="I16" s="421"/>
      <c r="J16" s="421"/>
      <c r="K16" s="421"/>
      <c r="L16" s="33"/>
    </row>
    <row r="17" spans="2:8" x14ac:dyDescent="0.25">
      <c r="B17" s="149"/>
      <c r="C17" s="419"/>
      <c r="D17" s="420"/>
      <c r="E17" s="421"/>
      <c r="F17" s="421"/>
      <c r="G17" s="3"/>
      <c r="H17" s="3"/>
    </row>
    <row r="18" spans="2:8" x14ac:dyDescent="0.25">
      <c r="B18" s="149"/>
      <c r="C18" s="422"/>
      <c r="D18" s="420"/>
      <c r="E18" s="421"/>
      <c r="F18" s="421"/>
      <c r="G18" s="3"/>
      <c r="H18" s="3"/>
    </row>
    <row r="19" spans="2:8" x14ac:dyDescent="0.25">
      <c r="B19" s="149"/>
      <c r="C19" s="663" t="s">
        <v>6</v>
      </c>
      <c r="D19" s="663"/>
      <c r="E19" s="663"/>
      <c r="F19" s="663"/>
      <c r="G19" s="663"/>
      <c r="H19" s="3"/>
    </row>
    <row r="20" spans="2:8" x14ac:dyDescent="0.25">
      <c r="B20" s="149"/>
      <c r="C20" s="402"/>
      <c r="D20" s="164" t="s">
        <v>13</v>
      </c>
      <c r="E20" s="165">
        <v>2022</v>
      </c>
      <c r="F20" s="165">
        <v>2023</v>
      </c>
      <c r="G20" s="165" t="s">
        <v>464</v>
      </c>
      <c r="H20" s="3"/>
    </row>
    <row r="21" spans="2:8" x14ac:dyDescent="0.25">
      <c r="B21" s="149"/>
      <c r="C21" s="404" t="s">
        <v>369</v>
      </c>
      <c r="D21" s="405" t="s">
        <v>356</v>
      </c>
      <c r="E21" s="406" t="s">
        <v>357</v>
      </c>
      <c r="F21" s="407" t="s">
        <v>358</v>
      </c>
      <c r="G21" s="407">
        <v>6188.7889999999998</v>
      </c>
      <c r="H21" s="3"/>
    </row>
    <row r="22" spans="2:8" s="6" customFormat="1" x14ac:dyDescent="0.25">
      <c r="B22" s="149"/>
      <c r="C22" s="634" t="s">
        <v>370</v>
      </c>
      <c r="D22" s="405" t="s">
        <v>356</v>
      </c>
      <c r="E22" s="415">
        <v>0</v>
      </c>
      <c r="F22" s="415">
        <v>0</v>
      </c>
      <c r="G22" s="407">
        <v>1000</v>
      </c>
    </row>
    <row r="23" spans="2:8" s="6" customFormat="1" x14ac:dyDescent="0.25">
      <c r="B23" s="149"/>
      <c r="C23" s="547" t="s">
        <v>371</v>
      </c>
      <c r="D23" s="424"/>
      <c r="E23" s="422"/>
      <c r="F23" s="422"/>
      <c r="G23" s="422"/>
      <c r="H23" s="80"/>
    </row>
    <row r="24" spans="2:8" s="6" customFormat="1" x14ac:dyDescent="0.25">
      <c r="B24" s="149"/>
      <c r="C24" s="419"/>
      <c r="D24" s="424"/>
      <c r="E24" s="422"/>
      <c r="F24" s="422"/>
    </row>
    <row r="25" spans="2:8" s="6" customFormat="1" x14ac:dyDescent="0.25">
      <c r="B25" s="149"/>
      <c r="C25" s="422"/>
      <c r="D25" s="424"/>
      <c r="E25" s="422"/>
      <c r="F25" s="422"/>
    </row>
    <row r="26" spans="2:8" s="6" customFormat="1" x14ac:dyDescent="0.25">
      <c r="B26" s="149"/>
      <c r="C26" s="662" t="s">
        <v>7</v>
      </c>
      <c r="D26" s="662"/>
      <c r="E26" s="662"/>
      <c r="F26" s="662"/>
      <c r="G26" s="23"/>
    </row>
    <row r="27" spans="2:8" s="6" customFormat="1" x14ac:dyDescent="0.25">
      <c r="B27" s="149"/>
      <c r="C27" s="163"/>
      <c r="D27" s="164" t="s">
        <v>13</v>
      </c>
      <c r="E27" s="165">
        <v>2022</v>
      </c>
      <c r="F27" s="165">
        <v>2023</v>
      </c>
      <c r="G27" s="26" t="s">
        <v>464</v>
      </c>
    </row>
    <row r="28" spans="2:8" s="6" customFormat="1" x14ac:dyDescent="0.25">
      <c r="B28" s="149"/>
      <c r="C28" s="404" t="s">
        <v>369</v>
      </c>
      <c r="D28" s="405" t="s">
        <v>3</v>
      </c>
      <c r="E28" s="415" t="s">
        <v>360</v>
      </c>
      <c r="F28" s="415" t="s">
        <v>361</v>
      </c>
      <c r="G28" s="407">
        <v>5245.7550000000001</v>
      </c>
    </row>
    <row r="29" spans="2:8" s="6" customFormat="1" x14ac:dyDescent="0.25">
      <c r="B29" s="149"/>
      <c r="C29" s="547" t="s">
        <v>371</v>
      </c>
      <c r="D29" s="424"/>
      <c r="E29" s="422"/>
      <c r="F29" s="422"/>
      <c r="G29" s="422"/>
      <c r="H29" s="80"/>
    </row>
    <row r="30" spans="2:8" s="6" customFormat="1" x14ac:dyDescent="0.25">
      <c r="B30" s="149"/>
      <c r="C30" s="419"/>
      <c r="D30" s="424"/>
      <c r="E30" s="422"/>
      <c r="F30" s="422"/>
      <c r="G30" s="80"/>
      <c r="H30" s="80"/>
    </row>
    <row r="31" spans="2:8" s="6" customFormat="1" x14ac:dyDescent="0.25">
      <c r="B31" s="149"/>
      <c r="C31" s="422"/>
      <c r="D31" s="424"/>
      <c r="E31" s="422"/>
      <c r="F31" s="422"/>
      <c r="G31" s="80"/>
      <c r="H31" s="80"/>
    </row>
    <row r="32" spans="2:8" s="6" customFormat="1" x14ac:dyDescent="0.25">
      <c r="B32" s="149"/>
      <c r="C32" s="662" t="s">
        <v>9</v>
      </c>
      <c r="D32" s="662"/>
      <c r="E32" s="662"/>
      <c r="F32" s="662"/>
      <c r="G32" s="23"/>
    </row>
    <row r="33" spans="2:8" s="6" customFormat="1" x14ac:dyDescent="0.25">
      <c r="B33" s="149"/>
      <c r="C33" s="425"/>
      <c r="D33" s="164" t="s">
        <v>13</v>
      </c>
      <c r="E33" s="165">
        <v>2022</v>
      </c>
      <c r="F33" s="165">
        <v>2023</v>
      </c>
      <c r="G33" s="26" t="s">
        <v>464</v>
      </c>
    </row>
    <row r="34" spans="2:8" s="6" customFormat="1" x14ac:dyDescent="0.25">
      <c r="B34" s="149"/>
      <c r="C34" s="404" t="s">
        <v>362</v>
      </c>
      <c r="D34" s="405" t="s">
        <v>363</v>
      </c>
      <c r="E34" s="415" t="s">
        <v>364</v>
      </c>
      <c r="F34" s="415" t="s">
        <v>365</v>
      </c>
      <c r="G34" s="407">
        <v>154336</v>
      </c>
    </row>
    <row r="35" spans="2:8" s="6" customFormat="1" x14ac:dyDescent="0.25">
      <c r="B35" s="149"/>
      <c r="C35" s="404" t="s">
        <v>366</v>
      </c>
      <c r="D35" s="405" t="s">
        <v>363</v>
      </c>
      <c r="E35" s="415">
        <v>450</v>
      </c>
      <c r="F35" s="415" t="s">
        <v>160</v>
      </c>
      <c r="G35" s="407">
        <v>4030</v>
      </c>
    </row>
    <row r="36" spans="2:8" s="6" customFormat="1" x14ac:dyDescent="0.25">
      <c r="B36" s="149"/>
      <c r="C36" s="547" t="s">
        <v>368</v>
      </c>
      <c r="D36" s="424"/>
      <c r="E36" s="422"/>
      <c r="F36" s="422"/>
      <c r="G36" s="422"/>
      <c r="H36" s="80"/>
    </row>
    <row r="37" spans="2:8" s="6" customFormat="1" x14ac:dyDescent="0.25">
      <c r="B37" s="149"/>
      <c r="C37" s="419"/>
      <c r="D37" s="424"/>
      <c r="E37" s="422"/>
      <c r="F37" s="422"/>
    </row>
    <row r="38" spans="2:8" s="6" customFormat="1" x14ac:dyDescent="0.25">
      <c r="B38" s="149"/>
      <c r="C38" s="419"/>
      <c r="D38" s="424"/>
      <c r="E38" s="422"/>
      <c r="F38" s="422"/>
    </row>
    <row r="39" spans="2:8" s="6" customFormat="1" x14ac:dyDescent="0.25">
      <c r="B39" s="149"/>
      <c r="C39" s="662" t="s">
        <v>8</v>
      </c>
      <c r="D39" s="662"/>
      <c r="E39" s="662"/>
      <c r="F39" s="662"/>
      <c r="G39" s="23"/>
    </row>
    <row r="40" spans="2:8" s="6" customFormat="1" x14ac:dyDescent="0.25">
      <c r="B40" s="149"/>
      <c r="C40" s="425"/>
      <c r="D40" s="164" t="s">
        <v>13</v>
      </c>
      <c r="E40" s="165">
        <v>2022</v>
      </c>
      <c r="F40" s="165">
        <v>2023</v>
      </c>
      <c r="G40" s="26" t="s">
        <v>464</v>
      </c>
    </row>
    <row r="41" spans="2:8" s="6" customFormat="1" ht="17.25" x14ac:dyDescent="0.25">
      <c r="B41" s="149"/>
      <c r="C41" s="404" t="s">
        <v>372</v>
      </c>
      <c r="D41" s="428" t="s">
        <v>527</v>
      </c>
      <c r="E41" s="429" t="s">
        <v>373</v>
      </c>
      <c r="F41" s="429" t="s">
        <v>374</v>
      </c>
      <c r="G41" s="429">
        <v>158.18</v>
      </c>
    </row>
    <row r="42" spans="2:8" s="6" customFormat="1" ht="17.25" x14ac:dyDescent="0.25">
      <c r="B42" s="149"/>
      <c r="C42" s="426" t="s">
        <v>375</v>
      </c>
      <c r="D42" s="423" t="s">
        <v>528</v>
      </c>
      <c r="E42" s="427" t="s">
        <v>376</v>
      </c>
      <c r="F42" s="430">
        <v>0.122</v>
      </c>
      <c r="G42" s="429">
        <v>0.13400000000000001</v>
      </c>
    </row>
    <row r="43" spans="2:8" s="6" customFormat="1" x14ac:dyDescent="0.25">
      <c r="B43" s="149"/>
      <c r="C43" s="620" t="s">
        <v>377</v>
      </c>
      <c r="D43" s="624"/>
      <c r="E43" s="625"/>
      <c r="F43" s="626"/>
      <c r="G43" s="626"/>
      <c r="H43" s="80"/>
    </row>
    <row r="44" spans="2:8" s="6" customFormat="1" x14ac:dyDescent="0.25">
      <c r="B44" s="149"/>
      <c r="C44" s="422"/>
      <c r="D44" s="424"/>
      <c r="E44" s="422"/>
      <c r="F44" s="422"/>
    </row>
    <row r="45" spans="2:8" x14ac:dyDescent="0.25">
      <c r="B45" s="149"/>
      <c r="C45" s="422"/>
      <c r="D45" s="424"/>
      <c r="E45" s="422"/>
      <c r="F45" s="422"/>
      <c r="G45" s="3"/>
      <c r="H45" s="3"/>
    </row>
    <row r="46" spans="2:8" x14ac:dyDescent="0.25">
      <c r="B46" s="149"/>
      <c r="C46" s="422"/>
      <c r="D46" s="424"/>
      <c r="E46" s="422"/>
      <c r="F46" s="422"/>
      <c r="G46" s="3"/>
      <c r="H46" s="3"/>
    </row>
    <row r="47" spans="2:8" x14ac:dyDescent="0.25">
      <c r="C47" s="3"/>
      <c r="D47" s="3"/>
      <c r="E47" s="3"/>
      <c r="F47" s="3"/>
      <c r="G47" s="3"/>
      <c r="H47" s="3"/>
    </row>
    <row r="48" spans="2:8" x14ac:dyDescent="0.25">
      <c r="C48" s="3"/>
      <c r="D48" s="3"/>
      <c r="E48" s="3"/>
      <c r="F48" s="3"/>
      <c r="G48" s="3"/>
      <c r="H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</sheetData>
  <sheetProtection algorithmName="SHA-512" hashValue="hYLwqya/BraDzYo1vicuO2Ip4HuI3Ts+knYuXZ//WkPP0ffuo0TPVW2dK32Jhdiy7rPuIdoDJXhRSH1uxC8Wow==" saltValue="uuwPmmhqrdwJbaT/1l9SSQ==" spinCount="100000" sheet="1" objects="1" scenarios="1" selectLockedCells="1" selectUnlockedCells="1"/>
  <mergeCells count="4">
    <mergeCell ref="C26:F26"/>
    <mergeCell ref="C32:F32"/>
    <mergeCell ref="C39:F39"/>
    <mergeCell ref="C19:G1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3C33-949F-4AE4-A6B4-FEA1C7F3949A}">
  <sheetPr>
    <tabColor rgb="FF92D050"/>
  </sheetPr>
  <dimension ref="C1:H124"/>
  <sheetViews>
    <sheetView showGridLines="0" zoomScale="130" zoomScaleNormal="130" workbookViewId="0">
      <selection activeCell="C23" sqref="C23:C24"/>
    </sheetView>
  </sheetViews>
  <sheetFormatPr defaultColWidth="8.7109375" defaultRowHeight="15" x14ac:dyDescent="0.25"/>
  <cols>
    <col min="1" max="1" width="8.7109375" style="3"/>
    <col min="2" max="2" width="3.7109375" style="3" customWidth="1"/>
    <col min="3" max="3" width="75.7109375" style="18" customWidth="1"/>
    <col min="4" max="4" width="15.7109375" style="8" customWidth="1"/>
    <col min="5" max="8" width="25.7109375" style="6" customWidth="1"/>
    <col min="9" max="16384" width="8.7109375" style="3"/>
  </cols>
  <sheetData>
    <row r="1" spans="3:8" x14ac:dyDescent="0.25">
      <c r="C1" s="9"/>
      <c r="D1" s="5"/>
      <c r="E1" s="4"/>
      <c r="F1" s="4"/>
    </row>
    <row r="2" spans="3:8" x14ac:dyDescent="0.25">
      <c r="C2" s="9"/>
      <c r="D2" s="5"/>
      <c r="E2" s="4"/>
      <c r="F2" s="4"/>
    </row>
    <row r="3" spans="3:8" x14ac:dyDescent="0.25">
      <c r="C3" s="9"/>
      <c r="D3" s="5"/>
      <c r="E3" s="4"/>
      <c r="F3" s="4"/>
    </row>
    <row r="4" spans="3:8" x14ac:dyDescent="0.25">
      <c r="C4" s="9"/>
      <c r="D4" s="5"/>
      <c r="E4" s="4"/>
      <c r="F4" s="4"/>
    </row>
    <row r="5" spans="3:8" x14ac:dyDescent="0.25">
      <c r="C5" s="9"/>
      <c r="D5" s="5"/>
      <c r="E5" s="4"/>
      <c r="F5" s="4"/>
    </row>
    <row r="6" spans="3:8" x14ac:dyDescent="0.25">
      <c r="C6" s="3"/>
      <c r="D6" s="10"/>
      <c r="E6" s="7"/>
      <c r="F6" s="7"/>
    </row>
    <row r="7" spans="3:8" ht="18.75" x14ac:dyDescent="0.25">
      <c r="C7" s="11" t="s">
        <v>378</v>
      </c>
      <c r="G7" s="3"/>
      <c r="H7" s="3"/>
    </row>
    <row r="8" spans="3:8" x14ac:dyDescent="0.25">
      <c r="C8" s="12"/>
      <c r="D8" s="13"/>
      <c r="E8" s="14"/>
      <c r="F8" s="14"/>
      <c r="G8" s="3"/>
      <c r="H8" s="3"/>
    </row>
    <row r="9" spans="3:8" x14ac:dyDescent="0.25">
      <c r="C9" s="660" t="s">
        <v>379</v>
      </c>
      <c r="D9" s="660"/>
      <c r="E9" s="660"/>
      <c r="F9" s="660"/>
      <c r="G9" s="23"/>
      <c r="H9" s="3"/>
    </row>
    <row r="10" spans="3:8" x14ac:dyDescent="0.25">
      <c r="C10" s="355"/>
      <c r="D10" s="25" t="s">
        <v>13</v>
      </c>
      <c r="E10" s="26">
        <v>2022</v>
      </c>
      <c r="F10" s="26">
        <v>2023</v>
      </c>
      <c r="G10" s="26" t="s">
        <v>464</v>
      </c>
      <c r="H10" s="3"/>
    </row>
    <row r="11" spans="3:8" x14ac:dyDescent="0.25">
      <c r="C11" s="372" t="s">
        <v>380</v>
      </c>
      <c r="D11" s="431" t="s">
        <v>381</v>
      </c>
      <c r="E11" s="406" t="s">
        <v>382</v>
      </c>
      <c r="F11" s="432">
        <v>18.87</v>
      </c>
      <c r="G11" s="432">
        <v>14.39</v>
      </c>
      <c r="H11" s="3"/>
    </row>
    <row r="12" spans="3:8" x14ac:dyDescent="0.25">
      <c r="C12" s="378" t="s">
        <v>383</v>
      </c>
      <c r="D12" s="433" t="s">
        <v>381</v>
      </c>
      <c r="E12" s="406" t="s">
        <v>382</v>
      </c>
      <c r="F12" s="543" t="s">
        <v>384</v>
      </c>
      <c r="G12" s="543">
        <v>14.39</v>
      </c>
      <c r="H12" s="3"/>
    </row>
    <row r="13" spans="3:8" x14ac:dyDescent="0.25">
      <c r="C13" s="378" t="s">
        <v>385</v>
      </c>
      <c r="D13" s="433" t="s">
        <v>381</v>
      </c>
      <c r="E13" s="434" t="s">
        <v>386</v>
      </c>
      <c r="F13" s="432" t="s">
        <v>387</v>
      </c>
      <c r="G13" s="432">
        <v>14.31</v>
      </c>
      <c r="H13" s="3"/>
    </row>
    <row r="14" spans="3:8" x14ac:dyDescent="0.25">
      <c r="C14" s="547" t="s">
        <v>371</v>
      </c>
      <c r="D14" s="436"/>
      <c r="E14" s="436"/>
      <c r="F14" s="436"/>
      <c r="G14" s="436"/>
      <c r="H14" s="3"/>
    </row>
    <row r="15" spans="3:8" x14ac:dyDescent="0.25">
      <c r="C15" s="435"/>
      <c r="D15" s="436"/>
      <c r="E15" s="436"/>
      <c r="F15" s="436"/>
      <c r="G15" s="3"/>
      <c r="H15" s="3"/>
    </row>
    <row r="16" spans="3:8" x14ac:dyDescent="0.25">
      <c r="C16" s="435"/>
      <c r="D16" s="436"/>
      <c r="E16" s="436"/>
      <c r="F16" s="436"/>
      <c r="G16" s="3"/>
      <c r="H16" s="3"/>
    </row>
    <row r="17" spans="3:8" x14ac:dyDescent="0.25">
      <c r="C17" s="660" t="s">
        <v>10</v>
      </c>
      <c r="D17" s="660"/>
      <c r="E17" s="660"/>
      <c r="F17" s="660"/>
      <c r="G17" s="23"/>
      <c r="H17" s="3"/>
    </row>
    <row r="18" spans="3:8" x14ac:dyDescent="0.25">
      <c r="C18" s="273"/>
      <c r="D18" s="25" t="s">
        <v>13</v>
      </c>
      <c r="E18" s="26">
        <v>2022</v>
      </c>
      <c r="F18" s="26">
        <v>2023</v>
      </c>
      <c r="G18" s="26" t="s">
        <v>464</v>
      </c>
      <c r="H18" s="3"/>
    </row>
    <row r="19" spans="3:8" x14ac:dyDescent="0.25">
      <c r="C19" s="377" t="s">
        <v>388</v>
      </c>
      <c r="D19" s="437" t="s">
        <v>389</v>
      </c>
      <c r="E19" s="438">
        <v>13</v>
      </c>
      <c r="F19" s="439" t="s">
        <v>390</v>
      </c>
      <c r="G19" s="439">
        <v>103.3</v>
      </c>
      <c r="H19" s="3"/>
    </row>
    <row r="20" spans="3:8" x14ac:dyDescent="0.25">
      <c r="C20" s="632" t="s">
        <v>391</v>
      </c>
      <c r="D20" s="440" t="s">
        <v>389</v>
      </c>
      <c r="E20" s="441">
        <v>13</v>
      </c>
      <c r="F20" s="442" t="s">
        <v>392</v>
      </c>
      <c r="G20" s="516">
        <v>103.25069999999999</v>
      </c>
      <c r="H20" s="3"/>
    </row>
    <row r="21" spans="3:8" s="6" customFormat="1" x14ac:dyDescent="0.25">
      <c r="C21" s="632" t="s">
        <v>2</v>
      </c>
      <c r="D21" s="440" t="s">
        <v>389</v>
      </c>
      <c r="E21" s="443" t="s">
        <v>393</v>
      </c>
      <c r="F21" s="444" t="s">
        <v>394</v>
      </c>
      <c r="G21" s="516">
        <v>4.4999999999999998E-2</v>
      </c>
    </row>
    <row r="22" spans="3:8" s="6" customFormat="1" x14ac:dyDescent="0.25">
      <c r="C22" s="416" t="s">
        <v>395</v>
      </c>
      <c r="D22" s="440" t="s">
        <v>389</v>
      </c>
      <c r="E22" s="443" t="s">
        <v>393</v>
      </c>
      <c r="F22" s="445" t="s">
        <v>390</v>
      </c>
      <c r="G22" s="439">
        <v>103.3</v>
      </c>
    </row>
    <row r="23" spans="3:8" s="6" customFormat="1" x14ac:dyDescent="0.25">
      <c r="C23" s="632" t="s">
        <v>391</v>
      </c>
      <c r="D23" s="440" t="s">
        <v>389</v>
      </c>
      <c r="E23" s="443" t="s">
        <v>393</v>
      </c>
      <c r="F23" s="444" t="s">
        <v>392</v>
      </c>
      <c r="G23" s="516">
        <v>103.25069999999999</v>
      </c>
    </row>
    <row r="24" spans="3:8" s="6" customFormat="1" x14ac:dyDescent="0.25">
      <c r="C24" s="633" t="s">
        <v>2</v>
      </c>
      <c r="D24" s="446" t="s">
        <v>389</v>
      </c>
      <c r="E24" s="443" t="s">
        <v>393</v>
      </c>
      <c r="F24" s="444" t="s">
        <v>394</v>
      </c>
      <c r="G24" s="516">
        <v>4.4999999999999998E-2</v>
      </c>
    </row>
    <row r="25" spans="3:8" s="6" customFormat="1" x14ac:dyDescent="0.25">
      <c r="C25" s="620" t="s">
        <v>396</v>
      </c>
      <c r="D25" s="621"/>
      <c r="E25" s="368"/>
      <c r="F25" s="622"/>
      <c r="G25" s="622"/>
    </row>
    <row r="26" spans="3:8" s="6" customFormat="1" x14ac:dyDescent="0.25">
      <c r="C26" s="623" t="s">
        <v>397</v>
      </c>
      <c r="D26" s="368"/>
      <c r="E26" s="368"/>
      <c r="F26" s="622"/>
      <c r="G26" s="622"/>
    </row>
    <row r="27" spans="3:8" s="6" customFormat="1" x14ac:dyDescent="0.25">
      <c r="C27" s="2"/>
      <c r="D27" s="52"/>
      <c r="E27" s="2"/>
      <c r="F27" s="2"/>
      <c r="G27" s="80"/>
    </row>
    <row r="28" spans="3:8" s="6" customFormat="1" x14ac:dyDescent="0.25">
      <c r="C28" s="80"/>
      <c r="D28" s="80"/>
      <c r="E28" s="80"/>
      <c r="F28" s="80"/>
      <c r="G28" s="80"/>
    </row>
    <row r="29" spans="3:8" s="6" customFormat="1" x14ac:dyDescent="0.25">
      <c r="C29" s="80"/>
      <c r="D29" s="80"/>
      <c r="E29" s="80"/>
      <c r="F29" s="80"/>
      <c r="G29" s="80"/>
    </row>
    <row r="30" spans="3:8" s="6" customFormat="1" x14ac:dyDescent="0.25"/>
    <row r="31" spans="3:8" s="6" customFormat="1" x14ac:dyDescent="0.25"/>
    <row r="32" spans="3:8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</sheetData>
  <sheetProtection algorithmName="SHA-512" hashValue="6enMXEWLtVIoGAEGqruXStUrlG6kGvHNiwswZabB04dvBWf4IIoaJRohltr4VvA4vPCN7igzm7IdHC9CwgJmvQ==" saltValue="BurQL4EL4Zphi2rcBf9Lug==" spinCount="100000" sheet="1" objects="1" scenarios="1" selectLockedCells="1" selectUnlockedCells="1"/>
  <mergeCells count="2">
    <mergeCell ref="C9:F9"/>
    <mergeCell ref="C17:F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Титульный лист</vt:lpstr>
      <vt:lpstr>Корпоративное управление</vt:lpstr>
      <vt:lpstr>Противодействие коррупции </vt:lpstr>
      <vt:lpstr>Клиенты и поставщики</vt:lpstr>
      <vt:lpstr>Персонал</vt:lpstr>
      <vt:lpstr>ОТиБ</vt:lpstr>
      <vt:lpstr>Ответственность перед обществом</vt:lpstr>
      <vt:lpstr>Энергопотребление</vt:lpstr>
      <vt:lpstr>Охрана окружающей среды</vt:lpstr>
      <vt:lpstr>Климатическое воздействие</vt:lpstr>
      <vt:lpstr>Контактная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Ғапизжанұлы Ганди</dc:creator>
  <cp:lastModifiedBy>GG</cp:lastModifiedBy>
  <dcterms:created xsi:type="dcterms:W3CDTF">2015-06-05T18:19:34Z</dcterms:created>
  <dcterms:modified xsi:type="dcterms:W3CDTF">2025-07-17T10:00:11Z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43844d-2ea7-439e-adcc-bf1cfab92943_Enabled">
    <vt:lpwstr>true</vt:lpwstr>
  </property>
  <property fmtid="{D5CDD505-2E9C-101B-9397-08002B2CF9AE}" pid="3" name="MSIP_Label_1d43844d-2ea7-439e-adcc-bf1cfab92943_SetDate">
    <vt:lpwstr>2025-05-30T10:17:27Z</vt:lpwstr>
  </property>
  <property fmtid="{D5CDD505-2E9C-101B-9397-08002B2CF9AE}" pid="4" name="MSIP_Label_1d43844d-2ea7-439e-adcc-bf1cfab92943_Method">
    <vt:lpwstr>Standard</vt:lpwstr>
  </property>
  <property fmtid="{D5CDD505-2E9C-101B-9397-08002B2CF9AE}" pid="5" name="MSIP_Label_1d43844d-2ea7-439e-adcc-bf1cfab92943_Name">
    <vt:lpwstr>Базовая метка</vt:lpwstr>
  </property>
  <property fmtid="{D5CDD505-2E9C-101B-9397-08002B2CF9AE}" pid="6" name="MSIP_Label_1d43844d-2ea7-439e-adcc-bf1cfab92943_SiteId">
    <vt:lpwstr>7f7b9357-9c44-4410-95df-2c59b7c1872b</vt:lpwstr>
  </property>
  <property fmtid="{D5CDD505-2E9C-101B-9397-08002B2CF9AE}" pid="7" name="MSIP_Label_1d43844d-2ea7-439e-adcc-bf1cfab92943_ActionId">
    <vt:lpwstr>8010addb-a971-4502-b832-6231b5b02e67</vt:lpwstr>
  </property>
  <property fmtid="{D5CDD505-2E9C-101B-9397-08002B2CF9AE}" pid="8" name="MSIP_Label_1d43844d-2ea7-439e-adcc-bf1cfab92943_ContentBits">
    <vt:lpwstr>0</vt:lpwstr>
  </property>
</Properties>
</file>