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0" firstSheet="1" activeTab="1"/>
  </bookViews>
  <sheets>
    <sheet name="Факт по выдачам" sheetId="6" state="hidden" r:id="rId1"/>
    <sheet name="Тарифы" sheetId="8" r:id="rId2"/>
    <sheet name="расчет ретро от 18.11.22" sheetId="12" state="hidden" r:id="rId3"/>
    <sheet name="расчет" sheetId="4" state="hidden" r:id="rId4"/>
    <sheet name="Лист1" sheetId="7" state="hidden" r:id="rId5"/>
    <sheet name="ГЭСВ" sheetId="3" state="hidden" r:id="rId6"/>
    <sheet name="справ" sheetId="1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_cle1" hidden="1">#REF!</definedName>
    <definedName name="_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_cle1" hidden="1">#REF!</definedName>
    <definedName name="_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_cle1" hidden="1">#REF!</definedName>
    <definedName name="_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_cle1" hidden="1">#REF!</definedName>
    <definedName name="_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_cle1" hidden="1">#REF!</definedName>
    <definedName name="_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_cle1" hidden="1">#REF!</definedName>
    <definedName name="_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_cle1" hidden="1">#REF!</definedName>
    <definedName name="_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_cle1" hidden="1">#REF!</definedName>
    <definedName name="_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_cle1" hidden="1">#REF!</definedName>
    <definedName name="_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_cle1" hidden="1">#REF!</definedName>
    <definedName name="_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_cle1" hidden="1">#REF!</definedName>
    <definedName name="_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_cle1" hidden="1">#REF!</definedName>
    <definedName name="_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_cle1" hidden="1">#REF!</definedName>
    <definedName name="_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_cle1" hidden="1">#REF!</definedName>
    <definedName name="_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_cle1" hidden="1">#REF!</definedName>
    <definedName name="_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_cle1" hidden="1">#REF!</definedName>
    <definedName name="_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_cle1" hidden="1">#REF!</definedName>
    <definedName name="_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_cle1" hidden="1">#REF!</definedName>
    <definedName name="_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_cle1" hidden="1">#REF!</definedName>
    <definedName name="_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_cle1" hidden="1">#REF!</definedName>
    <definedName name="_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_cle1" hidden="1">#REF!</definedName>
    <definedName name="_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_cle1" hidden="1">#REF!</definedName>
    <definedName name="_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_cle1" hidden="1">#REF!</definedName>
    <definedName name="_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_cle1" hidden="1">#REF!</definedName>
    <definedName name="_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_cle1" hidden="1">#REF!</definedName>
    <definedName name="_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_cle1" hidden="1">#REF!</definedName>
    <definedName name="_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_cle1" hidden="1">#REF!</definedName>
    <definedName name="_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_cle1" hidden="1">#REF!</definedName>
    <definedName name="_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_cle1" hidden="1">#REF!</definedName>
    <definedName name="_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_cle1" hidden="1">#REF!</definedName>
    <definedName name="_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_cle1" hidden="1">#REF!</definedName>
    <definedName name="_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_cle1" hidden="1">#REF!</definedName>
    <definedName name="_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_cle1" hidden="1">#REF!</definedName>
    <definedName name="_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_cle1" hidden="1">#REF!</definedName>
    <definedName name="_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_cle1" hidden="1">#REF!</definedName>
    <definedName name="_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_cle1" hidden="1">#REF!</definedName>
    <definedName name="_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_cle1" hidden="1">#REF!</definedName>
    <definedName name="_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_cle1" hidden="1">#REF!</definedName>
    <definedName name="_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_cle1" hidden="1">#REF!</definedName>
    <definedName name="_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_cle1" hidden="1">#REF!</definedName>
    <definedName name="_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_r" hidden="1">{"consolidated",#N/A,FALSE,"Sheet1";"cms",#N/A,FALSE,"Sheet1";"fse",#N/A,FALSE,"Sheet1"}</definedName>
    <definedName name="______________________________________________________________________cle1" hidden="1">#REF!</definedName>
    <definedName name="_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_r" hidden="1">{"consolidated",#N/A,FALSE,"Sheet1";"cms",#N/A,FALSE,"Sheet1";"fse",#N/A,FALSE,"Sheet1"}</definedName>
    <definedName name="_____________________________________________________________________cle1" hidden="1">#REF!</definedName>
    <definedName name="_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_r" hidden="1">{"consolidated",#N/A,FALSE,"Sheet1";"cms",#N/A,FALSE,"Sheet1";"fse",#N/A,FALSE,"Sheet1"}</definedName>
    <definedName name="____________________________________________________________________cle1" hidden="1">#REF!</definedName>
    <definedName name="_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_r" hidden="1">{"consolidated",#N/A,FALSE,"Sheet1";"cms",#N/A,FALSE,"Sheet1";"fse",#N/A,FALSE,"Sheet1"}</definedName>
    <definedName name="___________________________________________________________________cle1" hidden="1">#REF!</definedName>
    <definedName name="_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_r" hidden="1">{"consolidated",#N/A,FALSE,"Sheet1";"cms",#N/A,FALSE,"Sheet1";"fse",#N/A,FALSE,"Sheet1"}</definedName>
    <definedName name="__________________________________________________________________cle1" hidden="1">#REF!</definedName>
    <definedName name="_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_r" hidden="1">{"consolidated",#N/A,FALSE,"Sheet1";"cms",#N/A,FALSE,"Sheet1";"fse",#N/A,FALSE,"Sheet1"}</definedName>
    <definedName name="_________________________________________________________________cle1" hidden="1">#REF!</definedName>
    <definedName name="_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_r" hidden="1">{"consolidated",#N/A,FALSE,"Sheet1";"cms",#N/A,FALSE,"Sheet1";"fse",#N/A,FALSE,"Sheet1"}</definedName>
    <definedName name="________________________________________________________________cle1" hidden="1">#REF!</definedName>
    <definedName name="_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_r" hidden="1">{"consolidated",#N/A,FALSE,"Sheet1";"cms",#N/A,FALSE,"Sheet1";"fse",#N/A,FALSE,"Sheet1"}</definedName>
    <definedName name="_______________________________________________________________cle1" hidden="1">#REF!</definedName>
    <definedName name="_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_r" hidden="1">{"consolidated",#N/A,FALSE,"Sheet1";"cms",#N/A,FALSE,"Sheet1";"fse",#N/A,FALSE,"Sheet1"}</definedName>
    <definedName name="______________________________________________________________cle1" hidden="1">#REF!</definedName>
    <definedName name="_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_r" hidden="1">{"consolidated",#N/A,FALSE,"Sheet1";"cms",#N/A,FALSE,"Sheet1";"fse",#N/A,FALSE,"Sheet1"}</definedName>
    <definedName name="_____________________________________________________________cle1" hidden="1">#REF!</definedName>
    <definedName name="_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_r" hidden="1">{"consolidated",#N/A,FALSE,"Sheet1";"cms",#N/A,FALSE,"Sheet1";"fse",#N/A,FALSE,"Sheet1"}</definedName>
    <definedName name="____________________________________________________________cle1" hidden="1">#REF!</definedName>
    <definedName name="_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_r" hidden="1">{"consolidated",#N/A,FALSE,"Sheet1";"cms",#N/A,FALSE,"Sheet1";"fse",#N/A,FALSE,"Sheet1"}</definedName>
    <definedName name="___________________________________________________________cle1" hidden="1">#REF!</definedName>
    <definedName name="_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_r" hidden="1">{"consolidated",#N/A,FALSE,"Sheet1";"cms",#N/A,FALSE,"Sheet1";"fse",#N/A,FALSE,"Sheet1"}</definedName>
    <definedName name="__________________________________________________________cle1" hidden="1">#REF!</definedName>
    <definedName name="_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_r" hidden="1">{"consolidated",#N/A,FALSE,"Sheet1";"cms",#N/A,FALSE,"Sheet1";"fse",#N/A,FALSE,"Sheet1"}</definedName>
    <definedName name="_________________________________________________________cle1" hidden="1">#REF!</definedName>
    <definedName name="_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_r" hidden="1">{"consolidated",#N/A,FALSE,"Sheet1";"cms",#N/A,FALSE,"Sheet1";"fse",#N/A,FALSE,"Sheet1"}</definedName>
    <definedName name="________________________________________________________cle1" hidden="1">#REF!</definedName>
    <definedName name="_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_r" hidden="1">{"consolidated",#N/A,FALSE,"Sheet1";"cms",#N/A,FALSE,"Sheet1";"fse",#N/A,FALSE,"Sheet1"}</definedName>
    <definedName name="_______________________________________________________cle1" hidden="1">#REF!</definedName>
    <definedName name="_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_r" hidden="1">{"consolidated",#N/A,FALSE,"Sheet1";"cms",#N/A,FALSE,"Sheet1";"fse",#N/A,FALSE,"Sheet1"}</definedName>
    <definedName name="______________________________________________________cle1" hidden="1">#REF!</definedName>
    <definedName name="_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_r" hidden="1">{"consolidated",#N/A,FALSE,"Sheet1";"cms",#N/A,FALSE,"Sheet1";"fse",#N/A,FALSE,"Sheet1"}</definedName>
    <definedName name="_____________________________________________________cle1" hidden="1">#REF!</definedName>
    <definedName name="_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_r" hidden="1">{"consolidated",#N/A,FALSE,"Sheet1";"cms",#N/A,FALSE,"Sheet1";"fse",#N/A,FALSE,"Sheet1"}</definedName>
    <definedName name="____________________________________________________cle1" hidden="1">#REF!</definedName>
    <definedName name="_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_r" hidden="1">{"consolidated",#N/A,FALSE,"Sheet1";"cms",#N/A,FALSE,"Sheet1";"fse",#N/A,FALSE,"Sheet1"}</definedName>
    <definedName name="___________________________________________________cle1" hidden="1">#REF!</definedName>
    <definedName name="_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_r" hidden="1">{"consolidated",#N/A,FALSE,"Sheet1";"cms",#N/A,FALSE,"Sheet1";"fse",#N/A,FALSE,"Sheet1"}</definedName>
    <definedName name="__________________________________________________cle1" hidden="1">#REF!</definedName>
    <definedName name="_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_r" hidden="1">{"consolidated",#N/A,FALSE,"Sheet1";"cms",#N/A,FALSE,"Sheet1";"fse",#N/A,FALSE,"Sheet1"}</definedName>
    <definedName name="_________________________________________________cle1" hidden="1">#REF!</definedName>
    <definedName name="_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_r" hidden="1">{"consolidated",#N/A,FALSE,"Sheet1";"cms",#N/A,FALSE,"Sheet1";"fse",#N/A,FALSE,"Sheet1"}</definedName>
    <definedName name="________________________________________________cle1" hidden="1">#REF!</definedName>
    <definedName name="_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_r" hidden="1">{"consolidated",#N/A,FALSE,"Sheet1";"cms",#N/A,FALSE,"Sheet1";"fse",#N/A,FALSE,"Sheet1"}</definedName>
    <definedName name="_______________________________________________cle1" hidden="1">#REF!</definedName>
    <definedName name="_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_r" hidden="1">{"consolidated",#N/A,FALSE,"Sheet1";"cms",#N/A,FALSE,"Sheet1";"fse",#N/A,FALSE,"Sheet1"}</definedName>
    <definedName name="______________________________________________cle1" hidden="1">#REF!</definedName>
    <definedName name="_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_r" hidden="1">{"consolidated",#N/A,FALSE,"Sheet1";"cms",#N/A,FALSE,"Sheet1";"fse",#N/A,FALSE,"Sheet1"}</definedName>
    <definedName name="_____________________________________________cle1" hidden="1">#REF!</definedName>
    <definedName name="_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_r" hidden="1">{"consolidated",#N/A,FALSE,"Sheet1";"cms",#N/A,FALSE,"Sheet1";"fse",#N/A,FALSE,"Sheet1"}</definedName>
    <definedName name="____________________________________________cle1" hidden="1">#REF!</definedName>
    <definedName name="_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_r" hidden="1">{"consolidated",#N/A,FALSE,"Sheet1";"cms",#N/A,FALSE,"Sheet1";"fse",#N/A,FALSE,"Sheet1"}</definedName>
    <definedName name="___________________________________________cle1" hidden="1">#REF!</definedName>
    <definedName name="_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_r" hidden="1">{"consolidated",#N/A,FALSE,"Sheet1";"cms",#N/A,FALSE,"Sheet1";"fse",#N/A,FALSE,"Sheet1"}</definedName>
    <definedName name="__________________________________________cle1" hidden="1">#REF!</definedName>
    <definedName name="_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_r" hidden="1">{"consolidated",#N/A,FALSE,"Sheet1";"cms",#N/A,FALSE,"Sheet1";"fse",#N/A,FALSE,"Sheet1"}</definedName>
    <definedName name="_________________________________________cle1" hidden="1">#REF!</definedName>
    <definedName name="_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_r" hidden="1">{"consolidated",#N/A,FALSE,"Sheet1";"cms",#N/A,FALSE,"Sheet1";"fse",#N/A,FALSE,"Sheet1"}</definedName>
    <definedName name="________________________________________cle1" hidden="1">#REF!</definedName>
    <definedName name="_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_r" hidden="1">{"consolidated",#N/A,FALSE,"Sheet1";"cms",#N/A,FALSE,"Sheet1";"fse",#N/A,FALSE,"Sheet1"}</definedName>
    <definedName name="_______________________________________cle1" hidden="1">#REF!</definedName>
    <definedName name="_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_r" hidden="1">{"consolidated",#N/A,FALSE,"Sheet1";"cms",#N/A,FALSE,"Sheet1";"fse",#N/A,FALSE,"Sheet1"}</definedName>
    <definedName name="______________________________________cle1" hidden="1">#REF!</definedName>
    <definedName name="_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_r" hidden="1">{"consolidated",#N/A,FALSE,"Sheet1";"cms",#N/A,FALSE,"Sheet1";"fse",#N/A,FALSE,"Sheet1"}</definedName>
    <definedName name="_____________________________________cle1" hidden="1">#REF!</definedName>
    <definedName name="_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_r" hidden="1">{"consolidated",#N/A,FALSE,"Sheet1";"cms",#N/A,FALSE,"Sheet1";"fse",#N/A,FALSE,"Sheet1"}</definedName>
    <definedName name="____________________________________cle1" hidden="1">#REF!</definedName>
    <definedName name="_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_r" hidden="1">{"consolidated",#N/A,FALSE,"Sheet1";"cms",#N/A,FALSE,"Sheet1";"fse",#N/A,FALSE,"Sheet1"}</definedName>
    <definedName name="___________________________________cle1" hidden="1">#REF!</definedName>
    <definedName name="_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_r" hidden="1">{"consolidated",#N/A,FALSE,"Sheet1";"cms",#N/A,FALSE,"Sheet1";"fse",#N/A,FALSE,"Sheet1"}</definedName>
    <definedName name="__________________________________cle1" hidden="1">#REF!</definedName>
    <definedName name="_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_r" hidden="1">{"consolidated",#N/A,FALSE,"Sheet1";"cms",#N/A,FALSE,"Sheet1";"fse",#N/A,FALSE,"Sheet1"}</definedName>
    <definedName name="_________________________________cle1" hidden="1">#REF!</definedName>
    <definedName name="_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_r" hidden="1">{"consolidated",#N/A,FALSE,"Sheet1";"cms",#N/A,FALSE,"Sheet1";"fse",#N/A,FALSE,"Sheet1"}</definedName>
    <definedName name="________________________________cle1" hidden="1">#REF!</definedName>
    <definedName name="_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_r" hidden="1">{"consolidated",#N/A,FALSE,"Sheet1";"cms",#N/A,FALSE,"Sheet1";"fse",#N/A,FALSE,"Sheet1"}</definedName>
    <definedName name="_______________________________cle1" hidden="1">#REF!</definedName>
    <definedName name="_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_r" hidden="1">{"consolidated",#N/A,FALSE,"Sheet1";"cms",#N/A,FALSE,"Sheet1";"fse",#N/A,FALSE,"Sheet1"}</definedName>
    <definedName name="______________________________cle1" hidden="1">#REF!</definedName>
    <definedName name="_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_r" hidden="1">{"consolidated",#N/A,FALSE,"Sheet1";"cms",#N/A,FALSE,"Sheet1";"fse",#N/A,FALSE,"Sheet1"}</definedName>
    <definedName name="_____________________________cle1" hidden="1">#REF!</definedName>
    <definedName name="_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_r" hidden="1">{"consolidated",#N/A,FALSE,"Sheet1";"cms",#N/A,FALSE,"Sheet1";"fse",#N/A,FALSE,"Sheet1"}</definedName>
    <definedName name="____________________________cle1" hidden="1">#REF!</definedName>
    <definedName name="_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_r" hidden="1">{"consolidated",#N/A,FALSE,"Sheet1";"cms",#N/A,FALSE,"Sheet1";"fse",#N/A,FALSE,"Sheet1"}</definedName>
    <definedName name="___________________________cle1" hidden="1">#REF!</definedName>
    <definedName name="_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_r" hidden="1">{"consolidated",#N/A,FALSE,"Sheet1";"cms",#N/A,FALSE,"Sheet1";"fse",#N/A,FALSE,"Sheet1"}</definedName>
    <definedName name="__________________________cle1" hidden="1">#REF!</definedName>
    <definedName name="_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_r" hidden="1">{"consolidated",#N/A,FALSE,"Sheet1";"cms",#N/A,FALSE,"Sheet1";"fse",#N/A,FALSE,"Sheet1"}</definedName>
    <definedName name="_________________________cle1" hidden="1">#REF!</definedName>
    <definedName name="_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_r" hidden="1">{"consolidated",#N/A,FALSE,"Sheet1";"cms",#N/A,FALSE,"Sheet1";"fse",#N/A,FALSE,"Sheet1"}</definedName>
    <definedName name="________________________cle1" hidden="1">#REF!</definedName>
    <definedName name="_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_r" hidden="1">{"consolidated",#N/A,FALSE,"Sheet1";"cms",#N/A,FALSE,"Sheet1";"fse",#N/A,FALSE,"Sheet1"}</definedName>
    <definedName name="_______________________cle1" hidden="1">#REF!</definedName>
    <definedName name="_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_r" hidden="1">{"consolidated",#N/A,FALSE,"Sheet1";"cms",#N/A,FALSE,"Sheet1";"fse",#N/A,FALSE,"Sheet1"}</definedName>
    <definedName name="______________________cle1" hidden="1">#REF!</definedName>
    <definedName name="_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_r" hidden="1">{"consolidated",#N/A,FALSE,"Sheet1";"cms",#N/A,FALSE,"Sheet1";"fse",#N/A,FALSE,"Sheet1"}</definedName>
    <definedName name="_____________________cle1" hidden="1">#REF!</definedName>
    <definedName name="_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_r" hidden="1">{"consolidated",#N/A,FALSE,"Sheet1";"cms",#N/A,FALSE,"Sheet1";"fse",#N/A,FALSE,"Sheet1"}</definedName>
    <definedName name="____________________cle1" hidden="1">#REF!</definedName>
    <definedName name="_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_r" hidden="1">{"consolidated",#N/A,FALSE,"Sheet1";"cms",#N/A,FALSE,"Sheet1";"fse",#N/A,FALSE,"Sheet1"}</definedName>
    <definedName name="___________________cle1" hidden="1">#REF!</definedName>
    <definedName name="_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_r" hidden="1">{"consolidated",#N/A,FALSE,"Sheet1";"cms",#N/A,FALSE,"Sheet1";"fse",#N/A,FALSE,"Sheet1"}</definedName>
    <definedName name="__________________cle1" hidden="1">#REF!</definedName>
    <definedName name="_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_r" hidden="1">{"consolidated",#N/A,FALSE,"Sheet1";"cms",#N/A,FALSE,"Sheet1";"fse",#N/A,FALSE,"Sheet1"}</definedName>
    <definedName name="_________________cle1" hidden="1">#REF!</definedName>
    <definedName name="_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_r" hidden="1">{"consolidated",#N/A,FALSE,"Sheet1";"cms",#N/A,FALSE,"Sheet1";"fse",#N/A,FALSE,"Sheet1"}</definedName>
    <definedName name="________________cle1" hidden="1">#REF!</definedName>
    <definedName name="_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_r" hidden="1">{"consolidated",#N/A,FALSE,"Sheet1";"cms",#N/A,FALSE,"Sheet1";"fse",#N/A,FALSE,"Sheet1"}</definedName>
    <definedName name="_______________cle1" hidden="1">#REF!</definedName>
    <definedName name="_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_r" hidden="1">{"consolidated",#N/A,FALSE,"Sheet1";"cms",#N/A,FALSE,"Sheet1";"fse",#N/A,FALSE,"Sheet1"}</definedName>
    <definedName name="______________cle1" hidden="1">#REF!</definedName>
    <definedName name="_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_r" hidden="1">{"consolidated",#N/A,FALSE,"Sheet1";"cms",#N/A,FALSE,"Sheet1";"fse",#N/A,FALSE,"Sheet1"}</definedName>
    <definedName name="_____________cle1" hidden="1">#REF!</definedName>
    <definedName name="_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_r" hidden="1">{"consolidated",#N/A,FALSE,"Sheet1";"cms",#N/A,FALSE,"Sheet1";"fse",#N/A,FALSE,"Sheet1"}</definedName>
    <definedName name="____________cle1" hidden="1">#REF!</definedName>
    <definedName name="_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_r" hidden="1">{"consolidated",#N/A,FALSE,"Sheet1";"cms",#N/A,FALSE,"Sheet1";"fse",#N/A,FALSE,"Sheet1"}</definedName>
    <definedName name="___________cle1" hidden="1">#REF!</definedName>
    <definedName name="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r" hidden="1">{"consolidated",#N/A,FALSE,"Sheet1";"cms",#N/A,FALSE,"Sheet1";"fse",#N/A,FALSE,"Sheet1"}</definedName>
    <definedName name="__________cle1" hidden="1">#REF!</definedName>
    <definedName name="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r" hidden="1">{"consolidated",#N/A,FALSE,"Sheet1";"cms",#N/A,FALSE,"Sheet1";"fse",#N/A,FALSE,"Sheet1"}</definedName>
    <definedName name="_________cle1" hidden="1">#REF!</definedName>
    <definedName name="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r" hidden="1">{"consolidated",#N/A,FALSE,"Sheet1";"cms",#N/A,FALSE,"Sheet1";"fse",#N/A,FALSE,"Sheet1"}</definedName>
    <definedName name="________cle1" hidden="1">#REF!</definedName>
    <definedName name="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r" hidden="1">{"consolidated",#N/A,FALSE,"Sheet1";"cms",#N/A,FALSE,"Sheet1";"fse",#N/A,FALSE,"Sheet1"}</definedName>
    <definedName name="_______cle1" hidden="1">#REF!</definedName>
    <definedName name="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r" hidden="1">{"consolidated",#N/A,FALSE,"Sheet1";"cms",#N/A,FALSE,"Sheet1";"fse",#N/A,FALSE,"Sheet1"}</definedName>
    <definedName name="______cle1" hidden="1">#REF!</definedName>
    <definedName name="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r" hidden="1">{"consolidated",#N/A,FALSE,"Sheet1";"cms",#N/A,FALSE,"Sheet1";"fse",#N/A,FALSE,"Sheet1"}</definedName>
    <definedName name="_____cle1" hidden="1">#REF!</definedName>
    <definedName name="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r" hidden="1">{"consolidated",#N/A,FALSE,"Sheet1";"cms",#N/A,FALSE,"Sheet1";"fse",#N/A,FALSE,"Sheet1"}</definedName>
    <definedName name="____1__123Graph_ACHART_1" hidden="1">'[1]synthgraph DCF'!#REF!</definedName>
    <definedName name="____10__123Graph_LBL_ACHART_2" hidden="1">#REF!</definedName>
    <definedName name="____11__123Graph_LBL_ACHART_3" hidden="1">#REF!</definedName>
    <definedName name="____12__123Graph_LBL_DCHART_1" hidden="1">'[1]synthgraph DCF'!#REF!</definedName>
    <definedName name="____13__123Graph_LBL_DCHART_2" hidden="1">#REF!</definedName>
    <definedName name="____14__123Graph_XCHART_2" hidden="1">#REF!</definedName>
    <definedName name="____15K" hidden="1">#REF!</definedName>
    <definedName name="____2__123Graph_ACHART_2" hidden="1">#REF!</definedName>
    <definedName name="____3__123Graph_ACHART_3" hidden="1">#REF!</definedName>
    <definedName name="____4__123Graph_BCHART_1" hidden="1">'[1]synthgraph DCF'!#REF!</definedName>
    <definedName name="____5__123Graph_BCHART_2" hidden="1">#REF!</definedName>
    <definedName name="____6__123Graph_BCHART_3" hidden="1">#REF!</definedName>
    <definedName name="____7__123Graph_DCHART_1" hidden="1">'[1]synthgraph DCF'!#REF!</definedName>
    <definedName name="____8__123Graph_DCHART_2" hidden="1">#REF!</definedName>
    <definedName name="____9__123Graph_LBL_ACHART_1" hidden="1">'[1]synthgraph DCF'!#REF!</definedName>
    <definedName name="____cle1" hidden="1">#REF!</definedName>
    <definedName name="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r" hidden="1">{"consolidated",#N/A,FALSE,"Sheet1";"cms",#N/A,FALSE,"Sheet1";"fse",#N/A,FALSE,"Sheet1"}</definedName>
    <definedName name="___1__123Graph_ACHART_1" hidden="1">'[1]synthgraph DCF'!#REF!</definedName>
    <definedName name="___10__123Graph_LBL_ACHART_2" hidden="1">#REF!</definedName>
    <definedName name="___11__123Graph_LBL_ACHART_3" hidden="1">#REF!</definedName>
    <definedName name="___12__123Graph_LBL_DCHART_1" hidden="1">'[1]synthgraph DCF'!#REF!</definedName>
    <definedName name="___13__123Graph_LBL_DCHART_2" hidden="1">#REF!</definedName>
    <definedName name="___14__123Graph_XCHART_2" hidden="1">#REF!</definedName>
    <definedName name="___15K" hidden="1">#REF!</definedName>
    <definedName name="___2__123Graph_ACHART_2" hidden="1">#REF!</definedName>
    <definedName name="___3__123Graph_ACHART_3" hidden="1">#REF!</definedName>
    <definedName name="___4__123Graph_BCHART_1" hidden="1">'[1]synthgraph DCF'!#REF!</definedName>
    <definedName name="___5__123Graph_BCHART_2" hidden="1">#REF!</definedName>
    <definedName name="___6__123Graph_BCHART_3" hidden="1">#REF!</definedName>
    <definedName name="___7__123Graph_DCHART_1" hidden="1">'[1]synthgraph DCF'!#REF!</definedName>
    <definedName name="___8__123Graph_DCHART_2" hidden="1">#REF!</definedName>
    <definedName name="___9__123Graph_LBL_ACHART_1" hidden="1">'[1]synthgraph DCF'!#REF!</definedName>
    <definedName name="___cle1" hidden="1">#REF!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r" hidden="1">{"consolidated",#N/A,FALSE,"Sheet1";"cms",#N/A,FALSE,"Sheet1";"fse",#N/A,FALSE,"Sheet1"}</definedName>
    <definedName name="__1__________123Graph_ACHART_1" hidden="1">'[1]synthgraph DCF'!#REF!</definedName>
    <definedName name="__1__123Graph_ACHART_1" hidden="1">'[1]synthgraph DCF'!#REF!</definedName>
    <definedName name="__10_________123Graph_LBL_DCHART_1" hidden="1">'[1]synthgraph DCF'!#REF!</definedName>
    <definedName name="__10__123Graph_LBL_ACHART_2" hidden="1">#REF!</definedName>
    <definedName name="__11__________0_K" hidden="1">#REF!</definedName>
    <definedName name="__11__123Graph_LBL_ACHART_3" hidden="1">#REF!</definedName>
    <definedName name="__12__123Graph_LBL_DCHART_1" hidden="1">'[1]synthgraph DCF'!#REF!</definedName>
    <definedName name="__13__123Graph_LBL_DCHART_2" hidden="1">#REF!</definedName>
    <definedName name="__14__123Graph_XCHART_2" hidden="1">#REF!</definedName>
    <definedName name="__15K" hidden="1">#REF!</definedName>
    <definedName name="__2__________123Graph_BCHART_1" hidden="1">'[1]synthgraph DCF'!#REF!</definedName>
    <definedName name="__2__123Graph_ACHART_2" hidden="1">#REF!</definedName>
    <definedName name="__20_0_K" hidden="1">#REF!</definedName>
    <definedName name="__23_0_K" hidden="1">#REF!</definedName>
    <definedName name="__25_0_K" hidden="1">#REF!</definedName>
    <definedName name="__26_0_K" hidden="1">#REF!</definedName>
    <definedName name="__27_0_K" hidden="1">#REF!</definedName>
    <definedName name="__28_0_K" hidden="1">#REF!</definedName>
    <definedName name="__29_0_K" hidden="1">#REF!</definedName>
    <definedName name="__3__________123Graph_DCHART_1" hidden="1">'[1]synthgraph DCF'!#REF!</definedName>
    <definedName name="__3__123Graph_ACHART_3" hidden="1">#REF!</definedName>
    <definedName name="__30_0_K" hidden="1">#REF!</definedName>
    <definedName name="__4__________123Graph_LBL_ACHART_1" hidden="1">'[1]synthgraph DCF'!#REF!</definedName>
    <definedName name="__4__123Graph_BCHART_1" hidden="1">'[1]synthgraph DCF'!#REF!</definedName>
    <definedName name="__5__________123Graph_LBL_DCHART_1" hidden="1">'[1]synthgraph DCF'!#REF!</definedName>
    <definedName name="__5__123Graph_BCHART_2" hidden="1">#REF!</definedName>
    <definedName name="__6_________123Graph_ACHART_1" hidden="1">'[1]synthgraph DCF'!#REF!</definedName>
    <definedName name="__6__123Graph_BCHART_3" hidden="1">#REF!</definedName>
    <definedName name="__7_________123Graph_BCHART_1" hidden="1">'[1]synthgraph DCF'!#REF!</definedName>
    <definedName name="__7__123Graph_DCHART_1" hidden="1">'[1]synthgraph DCF'!#REF!</definedName>
    <definedName name="__8_________123Graph_DCHART_1" hidden="1">'[1]synthgraph DCF'!#REF!</definedName>
    <definedName name="__8__123Graph_ACHART_1" hidden="1">'[1]synthgraph DCF'!#REF!</definedName>
    <definedName name="__8__123Graph_DCHART_2" hidden="1">#REF!</definedName>
    <definedName name="__9_________123Graph_LBL_ACHART_1" hidden="1">'[1]synthgraph DCF'!#REF!</definedName>
    <definedName name="__9__123Graph_LBL_ACHART_1" hidden="1">'[1]synthgraph DCF'!#REF!</definedName>
    <definedName name="__cle1" hidden="1">#REF!</definedName>
    <definedName name="__FDS_HYPERLINK_TOGGLE_STATE__" hidden="1">"ON"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r" hidden="1">{"consolidated",#N/A,FALSE,"Sheet1";"cms",#N/A,FALSE,"Sheet1";"fse",#N/A,FALSE,"Sheet1"}</definedName>
    <definedName name="_1_______________________________0_K" hidden="1">#REF!</definedName>
    <definedName name="_1__________________0_K" hidden="1">#REF!</definedName>
    <definedName name="_1________________0_K" hidden="1">#REF!</definedName>
    <definedName name="_1__________123Graph_ACHART_1" hidden="1">'[1]synthgraph DCF'!#REF!</definedName>
    <definedName name="_1_____123Graph_ACHART_1" hidden="1">'[1]synthgraph DCF'!#REF!</definedName>
    <definedName name="_1____123Graph_ACHART_1" hidden="1">'[2]synthgraph DCF'!#REF!</definedName>
    <definedName name="_1___123Graph_ACHART_1" hidden="1">'[1]synthgraph DCF'!#REF!</definedName>
    <definedName name="_1__123Graph_ACHART_1" hidden="1">'[1]synthgraph DCF'!#REF!</definedName>
    <definedName name="_10_______________________123Graph_ACHART_1" hidden="1">'[1]synthgraph DCF'!#REF!</definedName>
    <definedName name="_10_____________123Graph_BCHART_3" hidden="1">#REF!</definedName>
    <definedName name="_10____________0_K" hidden="1">#REF!</definedName>
    <definedName name="_10_________123Graph_LBL_DCHART_1" hidden="1">'[1]synthgraph DCF'!#REF!</definedName>
    <definedName name="_10_____123Graph_DCHART_1" hidden="1">'[1]synthgraph DCF'!#REF!</definedName>
    <definedName name="_10_____123Graph_LBL_ACHART_2" hidden="1">#REF!</definedName>
    <definedName name="_10___123Graph_BCHART_1" hidden="1">'[3]synthgraph DCF'!#REF!</definedName>
    <definedName name="_10___123Graph_BCHART_2" hidden="1">#REF!</definedName>
    <definedName name="_10___123Graph_DCHART_1" hidden="1">'[3]synthgraph DCF'!#REF!</definedName>
    <definedName name="_10___123Graph_LBL_ACHART_2" hidden="1">#REF!</definedName>
    <definedName name="_10__123Graph_ACHART_3" hidden="1">#REF!</definedName>
    <definedName name="_10__123Graph_BCHART_2" hidden="1">#REF!</definedName>
    <definedName name="_10__123Graph_BCHART_3" hidden="1">#REF!</definedName>
    <definedName name="_10__123Graph_DCHART_1" hidden="1">'[1]synthgraph DCF'!#REF!</definedName>
    <definedName name="_10__123Graph_LBL_ACHART_2" hidden="1">#REF!</definedName>
    <definedName name="_100_________________________________________________123Graph_LBL_ACHART_2" hidden="1">#REF!</definedName>
    <definedName name="_100____________123Graph_BCHART_3" hidden="1">#REF!</definedName>
    <definedName name="_100_______123Graph_BCHART_3" hidden="1">#REF!</definedName>
    <definedName name="_100___123Graph_ACHART_2" hidden="1">#REF!</definedName>
    <definedName name="_100___123Graph_LBL_ACHART_1" hidden="1">'[1]synthgraph DCF'!#REF!</definedName>
    <definedName name="_100_0_K" hidden="1">#REF!</definedName>
    <definedName name="_101_________________________________________________123Graph_LBL_ACHART_3" hidden="1">#REF!</definedName>
    <definedName name="_101____________123Graph_DCHART_2" hidden="1">#REF!</definedName>
    <definedName name="_101_______123Graph_DCHART_1" hidden="1">'[1]synthgraph DCF'!#REF!</definedName>
    <definedName name="_101___123Graph_ACHART_3" hidden="1">#REF!</definedName>
    <definedName name="_101___123Graph_LBL_ACHART_2" hidden="1">#REF!</definedName>
    <definedName name="_101_0_K" hidden="1">#REF!</definedName>
    <definedName name="_102_________________________________________________123Graph_LBL_DCHART_1" hidden="1">'[1]synthgraph DCF'!#REF!</definedName>
    <definedName name="_102____________123Graph_LBL_ACHART_2" hidden="1">#REF!</definedName>
    <definedName name="_102_______123Graph_DCHART_2" hidden="1">#REF!</definedName>
    <definedName name="_102___123Graph_BCHART_1" hidden="1">'[1]synthgraph DCF'!#REF!</definedName>
    <definedName name="_102___123Graph_LBL_ACHART_3" hidden="1">#REF!</definedName>
    <definedName name="_103_________________________________________________123Graph_LBL_DCHART_2" hidden="1">#REF!</definedName>
    <definedName name="_103____________123Graph_LBL_ACHART_3" hidden="1">#REF!</definedName>
    <definedName name="_103_______123Graph_LBL_ACHART_1" hidden="1">'[1]synthgraph DCF'!#REF!</definedName>
    <definedName name="_103___123Graph_BCHART_2" hidden="1">#REF!</definedName>
    <definedName name="_103___123Graph_LBL_DCHART_1" hidden="1">'[1]synthgraph DCF'!#REF!</definedName>
    <definedName name="_104_________________________________________________123Graph_XCHART_2" hidden="1">#REF!</definedName>
    <definedName name="_104____________123Graph_LBL_DCHART_2" hidden="1">#REF!</definedName>
    <definedName name="_104_______123Graph_LBL_ACHART_2" hidden="1">#REF!</definedName>
    <definedName name="_104___123Graph_BCHART_3" hidden="1">#REF!</definedName>
    <definedName name="_104___123Graph_LBL_DCHART_2" hidden="1">#REF!</definedName>
    <definedName name="_104__123Graph_ACHART_1" hidden="1">'[1]synthgraph DCF'!#REF!</definedName>
    <definedName name="_105________________________________________________123Graph_ACHART_1" hidden="1">'[1]synthgraph DCF'!#REF!</definedName>
    <definedName name="_105____________123Graph_XCHART_2" hidden="1">#REF!</definedName>
    <definedName name="_105_______123Graph_LBL_ACHART_3" hidden="1">#REF!</definedName>
    <definedName name="_105___123Graph_DCHART_1" hidden="1">'[1]synthgraph DCF'!#REF!</definedName>
    <definedName name="_105___123Graph_XCHART_2" hidden="1">#REF!</definedName>
    <definedName name="_105__123Graph_ACHART_2" hidden="1">#REF!</definedName>
    <definedName name="_106________________________________________________123Graph_ACHART_2" hidden="1">#REF!</definedName>
    <definedName name="_106_______________K" hidden="1">#REF!</definedName>
    <definedName name="_106_______123Graph_LBL_DCHART_1" hidden="1">'[1]synthgraph DCF'!#REF!</definedName>
    <definedName name="_106______K" hidden="1">#REF!</definedName>
    <definedName name="_106___123Graph_DCHART_2" hidden="1">#REF!</definedName>
    <definedName name="_106__123Graph_ACHART_3" hidden="1">#REF!</definedName>
    <definedName name="_107________________________________________________123Graph_ACHART_3" hidden="1">#REF!</definedName>
    <definedName name="_107___________123Graph_ACHART_1" hidden="1">'[1]synthgraph DCF'!#REF!</definedName>
    <definedName name="_107_______123Graph_LBL_DCHART_2" hidden="1">#REF!</definedName>
    <definedName name="_107___123Graph_LBL_ACHART_1" hidden="1">'[1]synthgraph DCF'!#REF!</definedName>
    <definedName name="_108________________________________________________123Graph_BCHART_1" hidden="1">'[1]synthgraph DCF'!#REF!</definedName>
    <definedName name="_108___________123Graph_ACHART_2" hidden="1">#REF!</definedName>
    <definedName name="_108_______123Graph_XCHART_2" hidden="1">#REF!</definedName>
    <definedName name="_108___123Graph_LBL_ACHART_2" hidden="1">#REF!</definedName>
    <definedName name="_108__123Graph_ACHART_1" hidden="1">'[1]synthgraph DCF'!#REF!</definedName>
    <definedName name="_109________________________________________________123Graph_BCHART_2" hidden="1">#REF!</definedName>
    <definedName name="_109___________123Graph_ACHART_3" hidden="1">#REF!</definedName>
    <definedName name="_109___123Graph_LBL_ACHART_3" hidden="1">#REF!</definedName>
    <definedName name="_109__123Graph_ACHART_2" hidden="1">#REF!</definedName>
    <definedName name="_11_______________________123Graph_BCHART_1" hidden="1">'[1]synthgraph DCF'!#REF!</definedName>
    <definedName name="_11_____________123Graph_DCHART_1" hidden="1">'[1]synthgraph DCF'!#REF!</definedName>
    <definedName name="_11__________0_K" hidden="1">#REF!</definedName>
    <definedName name="_11_____123Graph_DCHART_2" hidden="1">#REF!</definedName>
    <definedName name="_11_____123Graph_LBL_ACHART_3" hidden="1">#REF!</definedName>
    <definedName name="_11___123Graph_BCHART_2" hidden="1">#REF!</definedName>
    <definedName name="_11___123Graph_BCHART_3" hidden="1">#REF!</definedName>
    <definedName name="_11___123Graph_DCHART_2" hidden="1">#REF!</definedName>
    <definedName name="_11___123Graph_LBL_ACHART_3" hidden="1">#REF!</definedName>
    <definedName name="_11__123Graph_DCHART_2" hidden="1">#REF!</definedName>
    <definedName name="_11__123Graph_LBL_ACHART_3" hidden="1">#REF!</definedName>
    <definedName name="_110________________________________________________123Graph_BCHART_3" hidden="1">#REF!</definedName>
    <definedName name="_110___________123Graph_BCHART_1" hidden="1">'[1]synthgraph DCF'!#REF!</definedName>
    <definedName name="_110______123Graph_ACHART_1" hidden="1">'[1]synthgraph DCF'!#REF!</definedName>
    <definedName name="_110___123Graph_LBL_DCHART_1" hidden="1">'[1]synthgraph DCF'!#REF!</definedName>
    <definedName name="_110__123Graph_ACHART_3" hidden="1">#REF!</definedName>
    <definedName name="_111________________________________________________123Graph_DCHART_1" hidden="1">'[1]synthgraph DCF'!#REF!</definedName>
    <definedName name="_111___________123Graph_BCHART_2" hidden="1">#REF!</definedName>
    <definedName name="_111______123Graph_ACHART_2" hidden="1">#REF!</definedName>
    <definedName name="_111___123Graph_LBL_DCHART_2" hidden="1">#REF!</definedName>
    <definedName name="_111__123Graph_BCHART_1" hidden="1">'[1]synthgraph DCF'!#REF!</definedName>
    <definedName name="_112________________________________________________123Graph_DCHART_2" hidden="1">#REF!</definedName>
    <definedName name="_112___________123Graph_BCHART_3" hidden="1">#REF!</definedName>
    <definedName name="_112______123Graph_ACHART_3" hidden="1">#REF!</definedName>
    <definedName name="_112___123Graph_XCHART_2" hidden="1">#REF!</definedName>
    <definedName name="_112__123Graph_BCHART_2" hidden="1">#REF!</definedName>
    <definedName name="_113________________________________________________123Graph_LBL_ACHART_1" hidden="1">'[1]synthgraph DCF'!#REF!</definedName>
    <definedName name="_113___________123Graph_DCHART_1" hidden="1">'[1]synthgraph DCF'!#REF!</definedName>
    <definedName name="_113______123Graph_BCHART_1" hidden="1">'[1]synthgraph DCF'!#REF!</definedName>
    <definedName name="_113______K" hidden="1">#REF!</definedName>
    <definedName name="_113__123Graph_BCHART_3" hidden="1">#REF!</definedName>
    <definedName name="_114________________________________________________123Graph_LBL_ACHART_2" hidden="1">#REF!</definedName>
    <definedName name="_114___________123Graph_DCHART_2" hidden="1">#REF!</definedName>
    <definedName name="_114______123Graph_BCHART_2" hidden="1">#REF!</definedName>
    <definedName name="_114__123Graph_DCHART_1" hidden="1">'[1]synthgraph DCF'!#REF!</definedName>
    <definedName name="_115________________________________________________123Graph_LBL_ACHART_3" hidden="1">#REF!</definedName>
    <definedName name="_115___________123Graph_LBL_ACHART_1" hidden="1">'[1]synthgraph DCF'!#REF!</definedName>
    <definedName name="_115______123Graph_BCHART_3" hidden="1">#REF!</definedName>
    <definedName name="_115__123Graph_DCHART_2" hidden="1">#REF!</definedName>
    <definedName name="_116________________________________________________123Graph_LBL_DCHART_1" hidden="1">'[1]synthgraph DCF'!#REF!</definedName>
    <definedName name="_116___________123Graph_LBL_ACHART_2" hidden="1">#REF!</definedName>
    <definedName name="_116______123Graph_DCHART_1" hidden="1">'[1]synthgraph DCF'!#REF!</definedName>
    <definedName name="_116__123Graph_ACHART_1" hidden="1">'[1]synthgraph DCF'!#REF!</definedName>
    <definedName name="_116__123Graph_BCHART_1" hidden="1">'[1]synthgraph DCF'!#REF!</definedName>
    <definedName name="_116__123Graph_LBL_ACHART_1" hidden="1">'[1]synthgraph DCF'!#REF!</definedName>
    <definedName name="_117________________________________________________123Graph_LBL_DCHART_2" hidden="1">#REF!</definedName>
    <definedName name="_117___________123Graph_LBL_ACHART_3" hidden="1">#REF!</definedName>
    <definedName name="_117______123Graph_DCHART_2" hidden="1">#REF!</definedName>
    <definedName name="_117__123Graph_ACHART_2" hidden="1">#REF!</definedName>
    <definedName name="_117__123Graph_BCHART_2" hidden="1">#REF!</definedName>
    <definedName name="_117__123Graph_LBL_ACHART_2" hidden="1">#REF!</definedName>
    <definedName name="_118________________________________________________123Graph_XCHART_2" hidden="1">#REF!</definedName>
    <definedName name="_118___________123Graph_LBL_DCHART_1" hidden="1">'[1]synthgraph DCF'!#REF!</definedName>
    <definedName name="_118______123Graph_LBL_ACHART_1" hidden="1">'[1]synthgraph DCF'!#REF!</definedName>
    <definedName name="_118__123Graph_ACHART_3" hidden="1">#REF!</definedName>
    <definedName name="_118__123Graph_BCHART_3" hidden="1">#REF!</definedName>
    <definedName name="_118__123Graph_LBL_ACHART_3" hidden="1">#REF!</definedName>
    <definedName name="_119_________________________________________________0_K" hidden="1">#REF!</definedName>
    <definedName name="_119___________123Graph_LBL_DCHART_2" hidden="1">#REF!</definedName>
    <definedName name="_119______123Graph_LBL_ACHART_2" hidden="1">#REF!</definedName>
    <definedName name="_119__123Graph_LBL_DCHART_1" hidden="1">'[1]synthgraph DCF'!#REF!</definedName>
    <definedName name="_12_______________________123Graph_DCHART_1" hidden="1">'[1]synthgraph DCF'!#REF!</definedName>
    <definedName name="_12_____________123Graph_DCHART_2" hidden="1">#REF!</definedName>
    <definedName name="_12________123Graph_ACHART_2" hidden="1">#REF!</definedName>
    <definedName name="_12_____123Graph_LBL_DCHART_1" hidden="1">'[1]synthgraph DCF'!#REF!</definedName>
    <definedName name="_12___123Graph_BCHART_3" hidden="1">#REF!</definedName>
    <definedName name="_12___123Graph_LBL_DCHART_1" hidden="1">'[1]synthgraph DCF'!#REF!</definedName>
    <definedName name="_12__123Graph_ACHART_1" hidden="1">'[1]synthgraph DCF'!#REF!</definedName>
    <definedName name="_12__123Graph_BCHART_1" hidden="1">'[1]synthgraph DCF'!#REF!</definedName>
    <definedName name="_12__123Graph_BCHART_3" hidden="1">#REF!</definedName>
    <definedName name="_12__123Graph_LBL_ACHART_1" hidden="1">'[1]synthgraph DCF'!#REF!</definedName>
    <definedName name="_12__123Graph_LBL_DCHART_1" hidden="1">'[1]synthgraph DCF'!#REF!</definedName>
    <definedName name="_120_______________________________________________123Graph_ACHART_1" hidden="1">'[1]synthgraph DCF'!#REF!</definedName>
    <definedName name="_120___________123Graph_XCHART_2" hidden="1">#REF!</definedName>
    <definedName name="_120______123Graph_LBL_ACHART_3" hidden="1">#REF!</definedName>
    <definedName name="_120__123Graph_BCHART_1" hidden="1">'[1]synthgraph DCF'!#REF!</definedName>
    <definedName name="_120__123Graph_LBL_DCHART_2" hidden="1">#REF!</definedName>
    <definedName name="_121_______________________________________________123Graph_ACHART_2" hidden="1">#REF!</definedName>
    <definedName name="_121____________0_K" hidden="1">#REF!</definedName>
    <definedName name="_121______123Graph_LBL_DCHART_1" hidden="1">'[1]synthgraph DCF'!#REF!</definedName>
    <definedName name="_121__123Graph_BCHART_2" hidden="1">#REF!</definedName>
    <definedName name="_121__123Graph_XCHART_2" hidden="1">#REF!</definedName>
    <definedName name="_122_______________________________________________123Graph_ACHART_3" hidden="1">#REF!</definedName>
    <definedName name="_122__________123Graph_ACHART_1" hidden="1">'[1]synthgraph DCF'!#REF!</definedName>
    <definedName name="_122______123Graph_LBL_DCHART_2" hidden="1">#REF!</definedName>
    <definedName name="_122_____K" hidden="1">#REF!</definedName>
    <definedName name="_122__123Graph_BCHART_3" hidden="1">#REF!</definedName>
    <definedName name="_122_0_K" hidden="1">#REF!</definedName>
    <definedName name="_123_______________________________________________123Graph_BCHART_1" hidden="1">'[1]synthgraph DCF'!#REF!</definedName>
    <definedName name="_123__________123Graph_ACHART_2" hidden="1">#REF!</definedName>
    <definedName name="_123______123Graph_XCHART_2" hidden="1">#REF!</definedName>
    <definedName name="_123___0_K" hidden="1">#REF!</definedName>
    <definedName name="_124_______________________________________________123Graph_BCHART_2" hidden="1">#REF!</definedName>
    <definedName name="_124__________123Graph_ACHART_3" hidden="1">#REF!</definedName>
    <definedName name="_124_________K" hidden="1">#REF!</definedName>
    <definedName name="_124__123Graph_DCHART_1" hidden="1">'[1]synthgraph DCF'!#REF!</definedName>
    <definedName name="_124K" hidden="1">#REF!</definedName>
    <definedName name="_125_______________________________________________123Graph_BCHART_3" hidden="1">#REF!</definedName>
    <definedName name="_125__________123Graph_BCHART_1" hidden="1">'[1]synthgraph DCF'!#REF!</definedName>
    <definedName name="_125__123Graph_DCHART_2" hidden="1">#REF!</definedName>
    <definedName name="_125_0_K" hidden="1">#REF!</definedName>
    <definedName name="_126_______________________________________________123Graph_DCHART_1" hidden="1">'[1]synthgraph DCF'!#REF!</definedName>
    <definedName name="_126__________123Graph_BCHART_2" hidden="1">#REF!</definedName>
    <definedName name="_127_______________________________________________123Graph_DCHART_2" hidden="1">#REF!</definedName>
    <definedName name="_127__________123Graph_BCHART_3" hidden="1">#REF!</definedName>
    <definedName name="_127________K" hidden="1">#REF!</definedName>
    <definedName name="_127__123Graph_LBL_ACHART_1" hidden="1">'[1]synthgraph DCF'!#REF!</definedName>
    <definedName name="_128_______________________________________________123Graph_LBL_ACHART_1" hidden="1">'[1]synthgraph DCF'!#REF!</definedName>
    <definedName name="_128__________123Graph_DCHART_1" hidden="1">'[1]synthgraph DCF'!#REF!</definedName>
    <definedName name="_128__123Graph_DCHART_1" hidden="1">'[1]synthgraph DCF'!#REF!</definedName>
    <definedName name="_128__123Graph_LBL_ACHART_2" hidden="1">#REF!</definedName>
    <definedName name="_129_______________________________________________123Graph_LBL_ACHART_2" hidden="1">#REF!</definedName>
    <definedName name="_129__________123Graph_DCHART_2" hidden="1">#REF!</definedName>
    <definedName name="_129__123Graph_DCHART_2" hidden="1">#REF!</definedName>
    <definedName name="_129__123Graph_LBL_ACHART_3" hidden="1">#REF!</definedName>
    <definedName name="_13_______________________123Graph_LBL_ACHART_1" hidden="1">'[1]synthgraph DCF'!#REF!</definedName>
    <definedName name="_13_____________123Graph_LBL_ACHART_1" hidden="1">'[1]synthgraph DCF'!#REF!</definedName>
    <definedName name="_13________123Graph_ACHART_2" hidden="1">#REF!</definedName>
    <definedName name="_13________123Graph_ACHART_3" hidden="1">#REF!</definedName>
    <definedName name="_13_____123Graph_LBL_ACHART_1" hidden="1">'[1]synthgraph DCF'!#REF!</definedName>
    <definedName name="_13_____123Graph_LBL_DCHART_2" hidden="1">#REF!</definedName>
    <definedName name="_13___123Graph_DCHART_2" hidden="1">#REF!</definedName>
    <definedName name="_13___123Graph_LBL_ACHART_1" hidden="1">'[3]synthgraph DCF'!#REF!</definedName>
    <definedName name="_13___123Graph_LBL_DCHART_2" hidden="1">#REF!</definedName>
    <definedName name="_13__123Graph_BCHART_2" hidden="1">#REF!</definedName>
    <definedName name="_13__123Graph_DCHART_1" hidden="1">'[1]synthgraph DCF'!#REF!</definedName>
    <definedName name="_13__123Graph_LBL_ACHART_1" hidden="1">'[1]synthgraph DCF'!#REF!</definedName>
    <definedName name="_13__123Graph_LBL_DCHART_2" hidden="1">#REF!</definedName>
    <definedName name="_130_______________________________________________123Graph_LBL_ACHART_3" hidden="1">#REF!</definedName>
    <definedName name="_130__________123Graph_LBL_ACHART_1" hidden="1">'[1]synthgraph DCF'!#REF!</definedName>
    <definedName name="_131_______________________________________________123Graph_LBL_DCHART_1" hidden="1">'[1]synthgraph DCF'!#REF!</definedName>
    <definedName name="_131__________123Graph_LBL_ACHART_2" hidden="1">#REF!</definedName>
    <definedName name="_131__123Graph_LBL_DCHART_1" hidden="1">'[1]synthgraph DCF'!#REF!</definedName>
    <definedName name="_132_______________________________________________123Graph_LBL_DCHART_2" hidden="1">#REF!</definedName>
    <definedName name="_132__________123Graph_LBL_ACHART_3" hidden="1">#REF!</definedName>
    <definedName name="_132_______K" hidden="1">#REF!</definedName>
    <definedName name="_132__123Graph_LBL_DCHART_2" hidden="1">#REF!</definedName>
    <definedName name="_133_______________________________________________123Graph_XCHART_2" hidden="1">#REF!</definedName>
    <definedName name="_133__________123Graph_LBL_DCHART_1" hidden="1">'[1]synthgraph DCF'!#REF!</definedName>
    <definedName name="_133__123Graph_XCHART_2" hidden="1">#REF!</definedName>
    <definedName name="_134______________________________________________123Graph_ACHART_1" hidden="1">'[1]synthgraph DCF'!#REF!</definedName>
    <definedName name="_134__________123Graph_LBL_DCHART_2" hidden="1">#REF!</definedName>
    <definedName name="_134_____K" hidden="1">#REF!</definedName>
    <definedName name="_135______________________________________________123Graph_ACHART_2" hidden="1">#REF!</definedName>
    <definedName name="_135__________123Graph_XCHART_2" hidden="1">#REF!</definedName>
    <definedName name="_135___0_K" hidden="1">#REF!</definedName>
    <definedName name="_136______________________________________________123Graph_ACHART_3" hidden="1">#REF!</definedName>
    <definedName name="_136_____________K" hidden="1">#REF!</definedName>
    <definedName name="_136K" hidden="1">#REF!</definedName>
    <definedName name="_137______________________________________________123Graph_BCHART_1" hidden="1">'[1]synthgraph DCF'!#REF!</definedName>
    <definedName name="_137___________0_K" hidden="1">#REF!</definedName>
    <definedName name="_137______K" hidden="1">#REF!</definedName>
    <definedName name="_138______________________________________________123Graph_BCHART_2" hidden="1">#REF!</definedName>
    <definedName name="_138_________123Graph_ACHART_2" hidden="1">#REF!</definedName>
    <definedName name="_138_0_K" hidden="1">#REF!</definedName>
    <definedName name="_139______________________________________________123Graph_BCHART_3" hidden="1">#REF!</definedName>
    <definedName name="_139_________123Graph_ACHART_3" hidden="1">#REF!</definedName>
    <definedName name="_139__123Graph_LBL_ACHART_1" hidden="1">'[1]synthgraph DCF'!#REF!</definedName>
    <definedName name="_14_______________________123Graph_LBL_DCHART_1" hidden="1">'[1]synthgraph DCF'!#REF!</definedName>
    <definedName name="_14_____________123Graph_LBL_ACHART_2" hidden="1">#REF!</definedName>
    <definedName name="_14________123Graph_ACHART_3" hidden="1">#REF!</definedName>
    <definedName name="_14________123Graph_BCHART_2" hidden="1">#REF!</definedName>
    <definedName name="_14_____123Graph_LBL_ACHART_2" hidden="1">#REF!</definedName>
    <definedName name="_14_____123Graph_XCHART_2" hidden="1">#REF!</definedName>
    <definedName name="_14___123Graph_LBL_ACHART_2" hidden="1">#REF!</definedName>
    <definedName name="_14___123Graph_XCHART_2" hidden="1">#REF!</definedName>
    <definedName name="_14__123Graph_ACHART_2" hidden="1">#REF!</definedName>
    <definedName name="_14__123Graph_BCHART_3" hidden="1">#REF!</definedName>
    <definedName name="_14__123Graph_DCHART_1" hidden="1">'[1]synthgraph DCF'!#REF!</definedName>
    <definedName name="_14__123Graph_DCHART_2" hidden="1">#REF!</definedName>
    <definedName name="_14__123Graph_LBL_ACHART_2" hidden="1">#REF!</definedName>
    <definedName name="_14__123Graph_XCHART_2" hidden="1">#REF!</definedName>
    <definedName name="_140______________________________________________123Graph_DCHART_1" hidden="1">'[1]synthgraph DCF'!#REF!</definedName>
    <definedName name="_140_________123Graph_BCHART_2" hidden="1">#REF!</definedName>
    <definedName name="_140__123Graph_LBL_ACHART_2" hidden="1">#REF!</definedName>
    <definedName name="_141______________________________________________123Graph_DCHART_2" hidden="1">#REF!</definedName>
    <definedName name="_141_________123Graph_BCHART_3" hidden="1">#REF!</definedName>
    <definedName name="_141__123Graph_LBL_ACHART_3" hidden="1">#REF!</definedName>
    <definedName name="_142______________________________________________123Graph_LBL_ACHART_1" hidden="1">'[1]synthgraph DCF'!#REF!</definedName>
    <definedName name="_142_________123Graph_DCHART_2" hidden="1">#REF!</definedName>
    <definedName name="_143______________________________________________123Graph_LBL_ACHART_2" hidden="1">#REF!</definedName>
    <definedName name="_143_________123Graph_LBL_ACHART_2" hidden="1">#REF!</definedName>
    <definedName name="_144______________________________________________123Graph_LBL_ACHART_3" hidden="1">#REF!</definedName>
    <definedName name="_144_________123Graph_LBL_ACHART_3" hidden="1">#REF!</definedName>
    <definedName name="_145______________________________________________123Graph_LBL_DCHART_1" hidden="1">'[1]synthgraph DCF'!#REF!</definedName>
    <definedName name="_145_________123Graph_LBL_DCHART_2" hidden="1">#REF!</definedName>
    <definedName name="_146______________________________________________123Graph_LBL_DCHART_2" hidden="1">#REF!</definedName>
    <definedName name="_146_________123Graph_XCHART_2" hidden="1">#REF!</definedName>
    <definedName name="_147______________________________________________123Graph_XCHART_2" hidden="1">#REF!</definedName>
    <definedName name="_147________123Graph_ACHART_1" hidden="1">'[1]synthgraph DCF'!#REF!</definedName>
    <definedName name="_148_______________________________________________0_K" hidden="1">#REF!</definedName>
    <definedName name="_148________123Graph_ACHART_2" hidden="1">#REF!</definedName>
    <definedName name="_149_____________________________________________123Graph_ACHART_1" hidden="1">'[1]synthgraph DCF'!#REF!</definedName>
    <definedName name="_149________123Graph_ACHART_3" hidden="1">#REF!</definedName>
    <definedName name="_15_______________________0_K" hidden="1">#REF!</definedName>
    <definedName name="_15_____________123Graph_LBL_ACHART_3" hidden="1">#REF!</definedName>
    <definedName name="_15________123Graph_BCHART_3" hidden="1">#REF!</definedName>
    <definedName name="_15______0_K" hidden="1">#REF!</definedName>
    <definedName name="_15_____123Graph_LBL_ACHART_3" hidden="1">#REF!</definedName>
    <definedName name="_15_____K" hidden="1">#REF!</definedName>
    <definedName name="_15___123Graph_LBL_ACHART_2" hidden="1">#REF!</definedName>
    <definedName name="_15___123Graph_LBL_ACHART_3" hidden="1">#REF!</definedName>
    <definedName name="_15__123Graph_ACHART_2" hidden="1">#REF!</definedName>
    <definedName name="_15__123Graph_LBL_ACHART_3" hidden="1">#REF!</definedName>
    <definedName name="_15_0_K" hidden="1">#REF!</definedName>
    <definedName name="_150_____________________________________________123Graph_ACHART_2" hidden="1">#REF!</definedName>
    <definedName name="_150________123Graph_BCHART_1" hidden="1">'[1]synthgraph DCF'!#REF!</definedName>
    <definedName name="_151_____________________________________________123Graph_ACHART_3" hidden="1">#REF!</definedName>
    <definedName name="_151________123Graph_BCHART_2" hidden="1">#REF!</definedName>
    <definedName name="_151__123Graph_LBL_DCHART_1" hidden="1">'[1]synthgraph DCF'!#REF!</definedName>
    <definedName name="_152_____________________________________________123Graph_BCHART_1" hidden="1">'[1]synthgraph DCF'!#REF!</definedName>
    <definedName name="_152________123Graph_BCHART_3" hidden="1">#REF!</definedName>
    <definedName name="_152__123Graph_LBL_DCHART_2" hidden="1">#REF!</definedName>
    <definedName name="_153_____________________________________________123Graph_BCHART_2" hidden="1">#REF!</definedName>
    <definedName name="_153________123Graph_DCHART_1" hidden="1">'[1]synthgraph DCF'!#REF!</definedName>
    <definedName name="_153__123Graph_XCHART_2" hidden="1">#REF!</definedName>
    <definedName name="_154_____________________________________________123Graph_BCHART_3" hidden="1">#REF!</definedName>
    <definedName name="_154________123Graph_DCHART_2" hidden="1">#REF!</definedName>
    <definedName name="_154_____K" hidden="1">#REF!</definedName>
    <definedName name="_155_____________________________________________123Graph_DCHART_1" hidden="1">'[1]synthgraph DCF'!#REF!</definedName>
    <definedName name="_155________123Graph_LBL_ACHART_1" hidden="1">'[1]synthgraph DCF'!#REF!</definedName>
    <definedName name="_155___0_K" hidden="1">#REF!</definedName>
    <definedName name="_156_____________________________________________123Graph_DCHART_2" hidden="1">#REF!</definedName>
    <definedName name="_156________123Graph_LBL_ACHART_2" hidden="1">#REF!</definedName>
    <definedName name="_157_____________________________________________123Graph_LBL_ACHART_1" hidden="1">'[1]synthgraph DCF'!#REF!</definedName>
    <definedName name="_157________123Graph_LBL_ACHART_3" hidden="1">#REF!</definedName>
    <definedName name="_157K" hidden="1">#REF!</definedName>
    <definedName name="_158_____________________________________________123Graph_LBL_ACHART_2" hidden="1">#REF!</definedName>
    <definedName name="_158________123Graph_LBL_DCHART_1" hidden="1">'[1]synthgraph DCF'!#REF!</definedName>
    <definedName name="_159_____________________________________________123Graph_LBL_ACHART_3" hidden="1">#REF!</definedName>
    <definedName name="_159________123Graph_LBL_DCHART_2" hidden="1">#REF!</definedName>
    <definedName name="_15K" hidden="1">#REF!</definedName>
    <definedName name="_16_____________________123Graph_ACHART_1" hidden="1">'[1]synthgraph DCF'!#REF!</definedName>
    <definedName name="_16_____________123Graph_LBL_DCHART_1" hidden="1">'[1]synthgraph DCF'!#REF!</definedName>
    <definedName name="_16________123Graph_BCHART_2" hidden="1">#REF!</definedName>
    <definedName name="_16________123Graph_DCHART_2" hidden="1">#REF!</definedName>
    <definedName name="_16____123Graph_ACHART_1" hidden="1">'[1]synthgraph DCF'!#REF!</definedName>
    <definedName name="_16___0_K" hidden="1">#REF!</definedName>
    <definedName name="_16___123Graph_DCHART_1" hidden="1">'[3]synthgraph DCF'!#REF!</definedName>
    <definedName name="_16___123Graph_LBL_ACHART_3" hidden="1">#REF!</definedName>
    <definedName name="_16__123Graph_ACHART_3" hidden="1">#REF!</definedName>
    <definedName name="_16__123Graph_DCHART_2" hidden="1">#REF!</definedName>
    <definedName name="_16__123Graph_LBL_DCHART_1" hidden="1">'[1]synthgraph DCF'!#REF!</definedName>
    <definedName name="_16_0_K" hidden="1">#REF!</definedName>
    <definedName name="_160_____________________________________________123Graph_LBL_DCHART_1" hidden="1">'[1]synthgraph DCF'!#REF!</definedName>
    <definedName name="_160________123Graph_XCHART_2" hidden="1">#REF!</definedName>
    <definedName name="_161_____________________________________________123Graph_LBL_DCHART_2" hidden="1">#REF!</definedName>
    <definedName name="_161___________K" hidden="1">#REF!</definedName>
    <definedName name="_162_____________________________________________123Graph_XCHART_2" hidden="1">#REF!</definedName>
    <definedName name="_162_________0_K" hidden="1">#REF!</definedName>
    <definedName name="_163____________________________________________123Graph_ACHART_1" hidden="1">'[1]synthgraph DCF'!#REF!</definedName>
    <definedName name="_163_______123Graph_ACHART_1" hidden="1">'[1]synthgraph DCF'!#REF!</definedName>
    <definedName name="_164____________________________________________123Graph_ACHART_2" hidden="1">#REF!</definedName>
    <definedName name="_164_______123Graph_ACHART_2" hidden="1">#REF!</definedName>
    <definedName name="_165____________________________________________123Graph_ACHART_3" hidden="1">#REF!</definedName>
    <definedName name="_165_______123Graph_ACHART_3" hidden="1">#REF!</definedName>
    <definedName name="_166____________________________________________123Graph_BCHART_1" hidden="1">'[1]synthgraph DCF'!#REF!</definedName>
    <definedName name="_166_______123Graph_BCHART_1" hidden="1">'[1]synthgraph DCF'!#REF!</definedName>
    <definedName name="_167____________________________________________123Graph_BCHART_2" hidden="1">#REF!</definedName>
    <definedName name="_167_______123Graph_BCHART_2" hidden="1">#REF!</definedName>
    <definedName name="_168____________________________________________123Graph_BCHART_3" hidden="1">#REF!</definedName>
    <definedName name="_168_______123Graph_BCHART_3" hidden="1">#REF!</definedName>
    <definedName name="_169____________________________________________123Graph_DCHART_1" hidden="1">'[1]synthgraph DCF'!#REF!</definedName>
    <definedName name="_169_______123Graph_DCHART_1" hidden="1">'[1]synthgraph DCF'!#REF!</definedName>
    <definedName name="_17_____________________123Graph_BCHART_1" hidden="1">'[1]synthgraph DCF'!#REF!</definedName>
    <definedName name="_17_____________123Graph_LBL_DCHART_2" hidden="1">#REF!</definedName>
    <definedName name="_17_________123Graph_ACHART_1" hidden="1">'[1]synthgraph DCF'!#REF!</definedName>
    <definedName name="_17________123Graph_BCHART_3" hidden="1">#REF!</definedName>
    <definedName name="_17________123Graph_LBL_ACHART_2" hidden="1">#REF!</definedName>
    <definedName name="_17_____123Graph_LBL_DCHART_1" hidden="1">'[1]synthgraph DCF'!#REF!</definedName>
    <definedName name="_17____123Graph_ACHART_2" hidden="1">#REF!</definedName>
    <definedName name="_17___123Graph_DCHART_2" hidden="1">#REF!</definedName>
    <definedName name="_17___123Graph_LBL_DCHART_1" hidden="1">'[3]synthgraph DCF'!#REF!</definedName>
    <definedName name="_17__123Graph_LBL_ACHART_1" hidden="1">'[1]synthgraph DCF'!#REF!</definedName>
    <definedName name="_17__123Graph_LBL_DCHART_1" hidden="1">'[1]synthgraph DCF'!#REF!</definedName>
    <definedName name="_17_0_K" hidden="1">#REF!</definedName>
    <definedName name="_170____________________________________________123Graph_DCHART_2" hidden="1">#REF!</definedName>
    <definedName name="_170_______123Graph_DCHART_2" hidden="1">#REF!</definedName>
    <definedName name="_171____________________________________________123Graph_LBL_ACHART_1" hidden="1">'[1]synthgraph DCF'!#REF!</definedName>
    <definedName name="_171_______123Graph_LBL_ACHART_1" hidden="1">'[1]synthgraph DCF'!#REF!</definedName>
    <definedName name="_172____________________________________________123Graph_LBL_ACHART_2" hidden="1">#REF!</definedName>
    <definedName name="_172_______123Graph_LBL_ACHART_2" hidden="1">#REF!</definedName>
    <definedName name="_173____________________________________________123Graph_LBL_ACHART_3" hidden="1">#REF!</definedName>
    <definedName name="_173_______123Graph_LBL_ACHART_3" hidden="1">#REF!</definedName>
    <definedName name="_174____________________________________________123Graph_LBL_DCHART_1" hidden="1">'[1]synthgraph DCF'!#REF!</definedName>
    <definedName name="_174_______123Graph_LBL_DCHART_1" hidden="1">'[1]synthgraph DCF'!#REF!</definedName>
    <definedName name="_175____________________________________________123Graph_LBL_DCHART_2" hidden="1">#REF!</definedName>
    <definedName name="_175_______123Graph_LBL_DCHART_2" hidden="1">#REF!</definedName>
    <definedName name="_176____________________________________________123Graph_XCHART_2" hidden="1">#REF!</definedName>
    <definedName name="_176_______123Graph_XCHART_2" hidden="1">#REF!</definedName>
    <definedName name="_177___________________________________________123Graph_ACHART_2" hidden="1">#REF!</definedName>
    <definedName name="_177__________K" hidden="1">#REF!</definedName>
    <definedName name="_178___________________________________________123Graph_ACHART_3" hidden="1">#REF!</definedName>
    <definedName name="_178________0_K" hidden="1">#REF!</definedName>
    <definedName name="_179___________________________________________123Graph_BCHART_2" hidden="1">#REF!</definedName>
    <definedName name="_179______123Graph_ACHART_2" hidden="1">#REF!</definedName>
    <definedName name="_179_0_K" hidden="1">#REF!</definedName>
    <definedName name="_18_____________________123Graph_DCHART_1" hidden="1">'[1]synthgraph DCF'!#REF!</definedName>
    <definedName name="_18_____________123Graph_XCHART_2" hidden="1">#REF!</definedName>
    <definedName name="_18_________123Graph_BCHART_1" hidden="1">'[1]synthgraph DCF'!#REF!</definedName>
    <definedName name="_18________123Graph_LBL_ACHART_3" hidden="1">#REF!</definedName>
    <definedName name="_18_____123Graph_LBL_DCHART_2" hidden="1">#REF!</definedName>
    <definedName name="_18____123Graph_ACHART_3" hidden="1">#REF!</definedName>
    <definedName name="_18___123Graph_LBL_DCHART_2" hidden="1">#REF!</definedName>
    <definedName name="_18__123Graph_ACHART_3" hidden="1">#REF!</definedName>
    <definedName name="_18__123Graph_BCHART_1" hidden="1">'[1]synthgraph DCF'!#REF!</definedName>
    <definedName name="_18__123Graph_LBL_ACHART_1" hidden="1">'[1]synthgraph DCF'!#REF!</definedName>
    <definedName name="_18__123Graph_LBL_ACHART_2" hidden="1">#REF!</definedName>
    <definedName name="_18__123Graph_LBL_DCHART_2" hidden="1">#REF!</definedName>
    <definedName name="_180___________________________________________123Graph_BCHART_3" hidden="1">#REF!</definedName>
    <definedName name="_180______123Graph_ACHART_3" hidden="1">#REF!</definedName>
    <definedName name="_181___________________________________________123Graph_DCHART_2" hidden="1">#REF!</definedName>
    <definedName name="_181______123Graph_BCHART_2" hidden="1">#REF!</definedName>
    <definedName name="_182___________________________________________123Graph_LBL_ACHART_2" hidden="1">#REF!</definedName>
    <definedName name="_182______123Graph_BCHART_3" hidden="1">#REF!</definedName>
    <definedName name="_183___________________________________________123Graph_LBL_ACHART_3" hidden="1">#REF!</definedName>
    <definedName name="_183______123Graph_DCHART_2" hidden="1">#REF!</definedName>
    <definedName name="_184___________________________________________123Graph_LBL_DCHART_2" hidden="1">#REF!</definedName>
    <definedName name="_184______123Graph_LBL_ACHART_2" hidden="1">#REF!</definedName>
    <definedName name="_185___________________________________________123Graph_XCHART_2" hidden="1">#REF!</definedName>
    <definedName name="_185______123Graph_LBL_ACHART_3" hidden="1">#REF!</definedName>
    <definedName name="_186__________________________________________123Graph_ACHART_1" hidden="1">'[1]synthgraph DCF'!#REF!</definedName>
    <definedName name="_186______123Graph_LBL_DCHART_2" hidden="1">#REF!</definedName>
    <definedName name="_187__________________________________________123Graph_ACHART_2" hidden="1">#REF!</definedName>
    <definedName name="_187______123Graph_XCHART_2" hidden="1">#REF!</definedName>
    <definedName name="_188__________________________________________123Graph_ACHART_3" hidden="1">#REF!</definedName>
    <definedName name="_188_____123Graph_ACHART_1" hidden="1">'[1]synthgraph DCF'!#REF!</definedName>
    <definedName name="_189__________________________________________123Graph_BCHART_1" hidden="1">'[1]synthgraph DCF'!#REF!</definedName>
    <definedName name="_189_____123Graph_ACHART_2" hidden="1">#REF!</definedName>
    <definedName name="_19_____________________123Graph_LBL_ACHART_1" hidden="1">'[1]synthgraph DCF'!#REF!</definedName>
    <definedName name="_19______________0_K" hidden="1">#REF!</definedName>
    <definedName name="_19_________123Graph_DCHART_1" hidden="1">'[1]synthgraph DCF'!#REF!</definedName>
    <definedName name="_19________123Graph_DCHART_2" hidden="1">#REF!</definedName>
    <definedName name="_19________123Graph_LBL_DCHART_2" hidden="1">#REF!</definedName>
    <definedName name="_19_____123Graph_XCHART_2" hidden="1">#REF!</definedName>
    <definedName name="_19____123Graph_BCHART_1" hidden="1">'[1]synthgraph DCF'!#REF!</definedName>
    <definedName name="_19___123Graph_XCHART_2" hidden="1">#REF!</definedName>
    <definedName name="_19__123Graph_BCHART_2" hidden="1">#REF!</definedName>
    <definedName name="_19__123Graph_DCHART_1" hidden="1">'[1]synthgraph DCF'!#REF!</definedName>
    <definedName name="_19__123Graph_LBL_ACHART_3" hidden="1">#REF!</definedName>
    <definedName name="_19__123Graph_XCHART_2" hidden="1">#REF!</definedName>
    <definedName name="_190__________________________________________123Graph_BCHART_2" hidden="1">#REF!</definedName>
    <definedName name="_190_____123Graph_ACHART_3" hidden="1">#REF!</definedName>
    <definedName name="_191__________________________________________123Graph_BCHART_3" hidden="1">#REF!</definedName>
    <definedName name="_191_____123Graph_BCHART_1" hidden="1">'[1]synthgraph DCF'!#REF!</definedName>
    <definedName name="_192__________________________________________123Graph_DCHART_1" hidden="1">'[1]synthgraph DCF'!#REF!</definedName>
    <definedName name="_192_____123Graph_BCHART_2" hidden="1">#REF!</definedName>
    <definedName name="_193__________________________________________123Graph_DCHART_2" hidden="1">#REF!</definedName>
    <definedName name="_193_____123Graph_BCHART_3" hidden="1">#REF!</definedName>
    <definedName name="_194__________________________________________123Graph_LBL_ACHART_1" hidden="1">'[1]synthgraph DCF'!#REF!</definedName>
    <definedName name="_194_____123Graph_DCHART_1" hidden="1">'[1]synthgraph DCF'!#REF!</definedName>
    <definedName name="_195__________________________________________123Graph_LBL_ACHART_2" hidden="1">#REF!</definedName>
    <definedName name="_195_____123Graph_DCHART_2" hidden="1">#REF!</definedName>
    <definedName name="_196__________________________________________123Graph_LBL_ACHART_3" hidden="1">#REF!</definedName>
    <definedName name="_196_____123Graph_LBL_ACHART_1" hidden="1">'[1]synthgraph DCF'!#REF!</definedName>
    <definedName name="_197__________________________________________123Graph_LBL_DCHART_1" hidden="1">'[1]synthgraph DCF'!#REF!</definedName>
    <definedName name="_197_____123Graph_LBL_ACHART_2" hidden="1">#REF!</definedName>
    <definedName name="_198__________________________________________123Graph_LBL_DCHART_2" hidden="1">#REF!</definedName>
    <definedName name="_198_____123Graph_LBL_ACHART_3" hidden="1">#REF!</definedName>
    <definedName name="_199__________________________________________123Graph_XCHART_2" hidden="1">#REF!</definedName>
    <definedName name="_199_____123Graph_LBL_DCHART_1" hidden="1">'[1]synthgraph DCF'!#REF!</definedName>
    <definedName name="_2_____________________________0_K" hidden="1">#REF!</definedName>
    <definedName name="_2_________________0_K" hidden="1">#REF!</definedName>
    <definedName name="_2__________123Graph_BCHART_1" hidden="1">'[1]synthgraph DCF'!#REF!</definedName>
    <definedName name="_2_____123Graph_ACHART_1" hidden="1">'[1]synthgraph DCF'!#REF!</definedName>
    <definedName name="_2_____123Graph_ACHART_2" hidden="1">#REF!</definedName>
    <definedName name="_2____123Graph_BCHART_1" hidden="1">'[2]synthgraph DCF'!#REF!</definedName>
    <definedName name="_2___123Graph_ACHART_1" hidden="1">'[3]synthgraph DCF'!#REF!</definedName>
    <definedName name="_2___123Graph_ACHART_2" hidden="1">#REF!</definedName>
    <definedName name="_2__123Graph_ACHART_1" hidden="1">'[1]synthgraph DCF'!#REF!</definedName>
    <definedName name="_2__123Graph_ACHART_2" hidden="1">#REF!</definedName>
    <definedName name="_20_____________________123Graph_LBL_DCHART_1" hidden="1">'[1]synthgraph DCF'!#REF!</definedName>
    <definedName name="_20____________123Graph_ACHART_1" hidden="1">'[1]synthgraph DCF'!#REF!</definedName>
    <definedName name="_20_________123Graph_LBL_ACHART_1" hidden="1">'[1]synthgraph DCF'!#REF!</definedName>
    <definedName name="_20________123Graph_XCHART_2" hidden="1">#REF!</definedName>
    <definedName name="_20____0_K" hidden="1">#REF!</definedName>
    <definedName name="_20____123Graph_BCHART_2" hidden="1">#REF!</definedName>
    <definedName name="_20__123Graph_BCHART_3" hidden="1">#REF!</definedName>
    <definedName name="_20__123Graph_DCHART_2" hidden="1">#REF!</definedName>
    <definedName name="_20__123Graph_LBL_ACHART_2" hidden="1">#REF!</definedName>
    <definedName name="_20__123Graph_XCHART_2" hidden="1">#REF!</definedName>
    <definedName name="_20_0_K" hidden="1">#REF!</definedName>
    <definedName name="_200_________________________________________123Graph_ACHART_2" hidden="1">#REF!</definedName>
    <definedName name="_200_____123Graph_LBL_DCHART_2" hidden="1">#REF!</definedName>
    <definedName name="_201_________________________________________123Graph_ACHART_3" hidden="1">#REF!</definedName>
    <definedName name="_201_____123Graph_XCHART_2" hidden="1">#REF!</definedName>
    <definedName name="_202_________________________________________123Graph_BCHART_2" hidden="1">#REF!</definedName>
    <definedName name="_202________K" hidden="1">#REF!</definedName>
    <definedName name="_203_________________________________________123Graph_BCHART_3" hidden="1">#REF!</definedName>
    <definedName name="_203______0_K" hidden="1">#REF!</definedName>
    <definedName name="_204_________________________________________123Graph_DCHART_2" hidden="1">#REF!</definedName>
    <definedName name="_204____123Graph_ACHART_1" hidden="1">'[1]synthgraph DCF'!#REF!</definedName>
    <definedName name="_205_________________________________________123Graph_LBL_ACHART_2" hidden="1">#REF!</definedName>
    <definedName name="_205____123Graph_ACHART_2" hidden="1">#REF!</definedName>
    <definedName name="_206_________________________________________123Graph_LBL_ACHART_3" hidden="1">#REF!</definedName>
    <definedName name="_206____123Graph_ACHART_3" hidden="1">#REF!</definedName>
    <definedName name="_207_________________________________________123Graph_LBL_DCHART_2" hidden="1">#REF!</definedName>
    <definedName name="_207____123Graph_BCHART_1" hidden="1">'[1]synthgraph DCF'!#REF!</definedName>
    <definedName name="_208_________________________________________123Graph_XCHART_2" hidden="1">#REF!</definedName>
    <definedName name="_208____123Graph_BCHART_2" hidden="1">#REF!</definedName>
    <definedName name="_209________________________________________123Graph_ACHART_1" hidden="1">'[1]synthgraph DCF'!#REF!</definedName>
    <definedName name="_209____123Graph_BCHART_3" hidden="1">#REF!</definedName>
    <definedName name="_21_____________________0_K" hidden="1">#REF!</definedName>
    <definedName name="_21____________123Graph_ACHART_2" hidden="1">#REF!</definedName>
    <definedName name="_21___________K" hidden="1">#REF!</definedName>
    <definedName name="_21_________123Graph_LBL_DCHART_1" hidden="1">'[1]synthgraph DCF'!#REF!</definedName>
    <definedName name="_21________123Graph_LBL_ACHART_2" hidden="1">#REF!</definedName>
    <definedName name="_21______0_K" hidden="1">#REF!</definedName>
    <definedName name="_21_____K" hidden="1">#REF!</definedName>
    <definedName name="_21____123Graph_BCHART_3" hidden="1">#REF!</definedName>
    <definedName name="_21___0_K" hidden="1">#REF!</definedName>
    <definedName name="_21___123Graph_LBL_ACHART_1" hidden="1">'[3]synthgraph DCF'!#REF!</definedName>
    <definedName name="_21_0_K" hidden="1">#REF!</definedName>
    <definedName name="_210________________________________________123Graph_ACHART_2" hidden="1">#REF!</definedName>
    <definedName name="_210____123Graph_DCHART_1" hidden="1">'[1]synthgraph DCF'!#REF!</definedName>
    <definedName name="_211________________________________________123Graph_ACHART_3" hidden="1">#REF!</definedName>
    <definedName name="_211____123Graph_DCHART_2" hidden="1">#REF!</definedName>
    <definedName name="_212________________________________________123Graph_BCHART_1" hidden="1">'[1]synthgraph DCF'!#REF!</definedName>
    <definedName name="_212____123Graph_LBL_ACHART_1" hidden="1">'[1]synthgraph DCF'!#REF!</definedName>
    <definedName name="_213________________________________________123Graph_BCHART_2" hidden="1">#REF!</definedName>
    <definedName name="_213____123Graph_LBL_ACHART_2" hidden="1">#REF!</definedName>
    <definedName name="_214________________________________________123Graph_BCHART_3" hidden="1">#REF!</definedName>
    <definedName name="_214____123Graph_LBL_ACHART_3" hidden="1">#REF!</definedName>
    <definedName name="_215________________________________________123Graph_DCHART_1" hidden="1">'[1]synthgraph DCF'!#REF!</definedName>
    <definedName name="_215____123Graph_LBL_DCHART_1" hidden="1">'[1]synthgraph DCF'!#REF!</definedName>
    <definedName name="_216________________________________________123Graph_DCHART_2" hidden="1">#REF!</definedName>
    <definedName name="_216____123Graph_LBL_DCHART_2" hidden="1">#REF!</definedName>
    <definedName name="_217________________________________________123Graph_LBL_ACHART_1" hidden="1">'[1]synthgraph DCF'!#REF!</definedName>
    <definedName name="_217____123Graph_XCHART_2" hidden="1">#REF!</definedName>
    <definedName name="_218________________________________________123Graph_LBL_ACHART_2" hidden="1">#REF!</definedName>
    <definedName name="_218_______K" hidden="1">#REF!</definedName>
    <definedName name="_219________________________________________123Graph_LBL_ACHART_3" hidden="1">#REF!</definedName>
    <definedName name="_219_____0_K" hidden="1">#REF!</definedName>
    <definedName name="_21K" hidden="1">#REF!</definedName>
    <definedName name="_22___________________123Graph_ACHART_1" hidden="1">'[1]synthgraph DCF'!#REF!</definedName>
    <definedName name="_22____________123Graph_ACHART_3" hidden="1">#REF!</definedName>
    <definedName name="_22_________0_K" hidden="1">#REF!</definedName>
    <definedName name="_22________123Graph_LBL_ACHART_3" hidden="1">#REF!</definedName>
    <definedName name="_22____123Graph_DCHART_1" hidden="1">'[1]synthgraph DCF'!#REF!</definedName>
    <definedName name="_22___123Graph_LBL_ACHART_2" hidden="1">#REF!</definedName>
    <definedName name="_22__123Graph_LBL_ACHART_3" hidden="1">#REF!</definedName>
    <definedName name="_22__123Graph_LBL_DCHART_1" hidden="1">'[1]synthgraph DCF'!#REF!</definedName>
    <definedName name="_22_0_K" hidden="1">#REF!</definedName>
    <definedName name="_220________________________________________123Graph_LBL_DCHART_1" hidden="1">'[1]synthgraph DCF'!#REF!</definedName>
    <definedName name="_220___123Graph_ACHART_1" hidden="1">'[1]synthgraph DCF'!#REF!</definedName>
    <definedName name="_221________________________________________123Graph_LBL_DCHART_2" hidden="1">#REF!</definedName>
    <definedName name="_221___123Graph_ACHART_2" hidden="1">#REF!</definedName>
    <definedName name="_222________________________________________123Graph_XCHART_2" hidden="1">#REF!</definedName>
    <definedName name="_222___123Graph_ACHART_3" hidden="1">#REF!</definedName>
    <definedName name="_223_______________________________________123Graph_ACHART_2" hidden="1">#REF!</definedName>
    <definedName name="_223___123Graph_BCHART_1" hidden="1">'[1]synthgraph DCF'!#REF!</definedName>
    <definedName name="_224_______________________________________123Graph_ACHART_3" hidden="1">#REF!</definedName>
    <definedName name="_224___123Graph_BCHART_2" hidden="1">#REF!</definedName>
    <definedName name="_225_______________________________________123Graph_BCHART_2" hidden="1">#REF!</definedName>
    <definedName name="_225___123Graph_BCHART_3" hidden="1">#REF!</definedName>
    <definedName name="_226_______________________________________123Graph_BCHART_3" hidden="1">#REF!</definedName>
    <definedName name="_226___123Graph_DCHART_1" hidden="1">'[1]synthgraph DCF'!#REF!</definedName>
    <definedName name="_227_______________________________________123Graph_DCHART_2" hidden="1">#REF!</definedName>
    <definedName name="_227___123Graph_DCHART_2" hidden="1">#REF!</definedName>
    <definedName name="_228_______________________________________123Graph_LBL_ACHART_2" hidden="1">#REF!</definedName>
    <definedName name="_228___123Graph_LBL_ACHART_1" hidden="1">'[1]synthgraph DCF'!#REF!</definedName>
    <definedName name="_229_______________________________________123Graph_LBL_ACHART_3" hidden="1">#REF!</definedName>
    <definedName name="_229___123Graph_LBL_ACHART_2" hidden="1">#REF!</definedName>
    <definedName name="_23___________________123Graph_BCHART_1" hidden="1">'[1]synthgraph DCF'!#REF!</definedName>
    <definedName name="_23____________123Graph_BCHART_1" hidden="1">'[1]synthgraph DCF'!#REF!</definedName>
    <definedName name="_23_______123Graph_ACHART_1" hidden="1">'[1]synthgraph DCF'!#REF!</definedName>
    <definedName name="_23____123Graph_ACHART_1" hidden="1">'[1]synthgraph DCF'!#REF!</definedName>
    <definedName name="_23____123Graph_DCHART_2" hidden="1">#REF!</definedName>
    <definedName name="_23___123Graph_LBL_ACHART_3" hidden="1">#REF!</definedName>
    <definedName name="_23__123Graph_LBL_DCHART_2" hidden="1">#REF!</definedName>
    <definedName name="_23_0_K" hidden="1">#REF!</definedName>
    <definedName name="_230_______________________________________123Graph_LBL_DCHART_2" hidden="1">#REF!</definedName>
    <definedName name="_230___123Graph_LBL_ACHART_3" hidden="1">#REF!</definedName>
    <definedName name="_231_______________________________________123Graph_XCHART_2" hidden="1">#REF!</definedName>
    <definedName name="_231___123Graph_LBL_DCHART_1" hidden="1">'[1]synthgraph DCF'!#REF!</definedName>
    <definedName name="_232______________________________________123Graph_ACHART_1" hidden="1">'[1]synthgraph DCF'!#REF!</definedName>
    <definedName name="_232___123Graph_LBL_DCHART_2" hidden="1">#REF!</definedName>
    <definedName name="_233______________________________________123Graph_ACHART_2" hidden="1">#REF!</definedName>
    <definedName name="_233___123Graph_XCHART_2" hidden="1">#REF!</definedName>
    <definedName name="_234______________________________________123Graph_ACHART_3" hidden="1">#REF!</definedName>
    <definedName name="_234____0_K" hidden="1">#REF!</definedName>
    <definedName name="_235______________________________________123Graph_BCHART_1" hidden="1">'[1]synthgraph DCF'!#REF!</definedName>
    <definedName name="_235__123Graph_ACHART_1" hidden="1">'[1]synthgraph DCF'!#REF!</definedName>
    <definedName name="_236______________________________________123Graph_BCHART_2" hidden="1">#REF!</definedName>
    <definedName name="_236__123Graph_ACHART_2" hidden="1">#REF!</definedName>
    <definedName name="_237______________________________________123Graph_BCHART_3" hidden="1">#REF!</definedName>
    <definedName name="_237__123Graph_ACHART_3" hidden="1">#REF!</definedName>
    <definedName name="_238______________________________________123Graph_DCHART_1" hidden="1">'[1]synthgraph DCF'!#REF!</definedName>
    <definedName name="_238__123Graph_BCHART_1" hidden="1">'[1]synthgraph DCF'!#REF!</definedName>
    <definedName name="_239______________________________________123Graph_DCHART_2" hidden="1">#REF!</definedName>
    <definedName name="_239__123Graph_BCHART_2" hidden="1">#REF!</definedName>
    <definedName name="_24___________________123Graph_DCHART_1" hidden="1">'[1]synthgraph DCF'!#REF!</definedName>
    <definedName name="_24____________123Graph_BCHART_2" hidden="1">#REF!</definedName>
    <definedName name="_24________123Graph_ACHART_2" hidden="1">#REF!</definedName>
    <definedName name="_24________123Graph_LBL_DCHART_2" hidden="1">#REF!</definedName>
    <definedName name="_24_______123Graph_ACHART_2" hidden="1">#REF!</definedName>
    <definedName name="_24____123Graph_ACHART_2" hidden="1">#REF!</definedName>
    <definedName name="_24____123Graph_LBL_ACHART_1" hidden="1">'[1]synthgraph DCF'!#REF!</definedName>
    <definedName name="_24__123Graph_LBL_DCHART_1" hidden="1">'[1]synthgraph DCF'!#REF!</definedName>
    <definedName name="_24__123Graph_XCHART_2" hidden="1">#REF!</definedName>
    <definedName name="_24_0_K" hidden="1">#REF!</definedName>
    <definedName name="_240______________________________________123Graph_LBL_ACHART_1" hidden="1">'[1]synthgraph DCF'!#REF!</definedName>
    <definedName name="_240__123Graph_BCHART_3" hidden="1">#REF!</definedName>
    <definedName name="_241______________________________________123Graph_LBL_ACHART_2" hidden="1">#REF!</definedName>
    <definedName name="_241__123Graph_DCHART_1" hidden="1">'[1]synthgraph DCF'!#REF!</definedName>
    <definedName name="_242______________________________________123Graph_LBL_ACHART_3" hidden="1">#REF!</definedName>
    <definedName name="_242__123Graph_DCHART_2" hidden="1">#REF!</definedName>
    <definedName name="_243______________________________________123Graph_LBL_DCHART_1" hidden="1">'[1]synthgraph DCF'!#REF!</definedName>
    <definedName name="_243__123Graph_LBL_ACHART_1" hidden="1">'[1]synthgraph DCF'!#REF!</definedName>
    <definedName name="_244______________________________________123Graph_LBL_DCHART_2" hidden="1">#REF!</definedName>
    <definedName name="_244__123Graph_LBL_ACHART_2" hidden="1">#REF!</definedName>
    <definedName name="_245______________________________________123Graph_XCHART_2" hidden="1">#REF!</definedName>
    <definedName name="_245__123Graph_LBL_ACHART_3" hidden="1">#REF!</definedName>
    <definedName name="_246_____________________________________123Graph_ACHART_2" hidden="1">#REF!</definedName>
    <definedName name="_246__123Graph_LBL_DCHART_1" hidden="1">'[1]synthgraph DCF'!#REF!</definedName>
    <definedName name="_247_____________________________________123Graph_ACHART_3" hidden="1">#REF!</definedName>
    <definedName name="_247__123Graph_LBL_DCHART_2" hidden="1">#REF!</definedName>
    <definedName name="_248_____________________________________123Graph_BCHART_2" hidden="1">#REF!</definedName>
    <definedName name="_248__123Graph_XCHART_2" hidden="1">#REF!</definedName>
    <definedName name="_249_____________________________________123Graph_BCHART_3" hidden="1">#REF!</definedName>
    <definedName name="_249_____K" hidden="1">#REF!</definedName>
    <definedName name="_25___________________123Graph_LBL_ACHART_1" hidden="1">'[1]synthgraph DCF'!#REF!</definedName>
    <definedName name="_25____________123Graph_BCHART_3" hidden="1">#REF!</definedName>
    <definedName name="_25________123Graph_XCHART_2" hidden="1">#REF!</definedName>
    <definedName name="_25_______123Graph_ACHART_3" hidden="1">#REF!</definedName>
    <definedName name="_25____123Graph_ACHART_3" hidden="1">#REF!</definedName>
    <definedName name="_25____123Graph_LBL_ACHART_2" hidden="1">#REF!</definedName>
    <definedName name="_25__123Graph_LBL_ACHART_1" hidden="1">'[1]synthgraph DCF'!#REF!</definedName>
    <definedName name="_25_0_K" hidden="1">#REF!</definedName>
    <definedName name="_250_____________________________________123Graph_DCHART_2" hidden="1">#REF!</definedName>
    <definedName name="_250___0_K" hidden="1">#REF!</definedName>
    <definedName name="_251_____________________________________123Graph_LBL_ACHART_2" hidden="1">#REF!</definedName>
    <definedName name="_251K" hidden="1">#REF!</definedName>
    <definedName name="_252_____________________________________123Graph_LBL_ACHART_3" hidden="1">#REF!</definedName>
    <definedName name="_252_0_K" hidden="1">#REF!</definedName>
    <definedName name="_253_____________________________________123Graph_LBL_DCHART_2" hidden="1">#REF!</definedName>
    <definedName name="_254_____________________________________123Graph_XCHART_2" hidden="1">#REF!</definedName>
    <definedName name="_255____________________________________123Graph_ACHART_2" hidden="1">#REF!</definedName>
    <definedName name="_256____________________________________123Graph_ACHART_3" hidden="1">#REF!</definedName>
    <definedName name="_257____________________________________123Graph_BCHART_2" hidden="1">#REF!</definedName>
    <definedName name="_258____________________________________123Graph_BCHART_3" hidden="1">#REF!</definedName>
    <definedName name="_259____________________________________123Graph_DCHART_2" hidden="1">#REF!</definedName>
    <definedName name="_25K" hidden="1">#REF!</definedName>
    <definedName name="_26___________________123Graph_LBL_DCHART_1" hidden="1">'[1]synthgraph DCF'!#REF!</definedName>
    <definedName name="_26____________123Graph_DCHART_1" hidden="1">'[1]synthgraph DCF'!#REF!</definedName>
    <definedName name="_26___________K" hidden="1">#REF!</definedName>
    <definedName name="_26________123Graph_BCHART_2" hidden="1">#REF!</definedName>
    <definedName name="_26_______123Graph_BCHART_1" hidden="1">'[1]synthgraph DCF'!#REF!</definedName>
    <definedName name="_26____123Graph_LBL_ACHART_3" hidden="1">#REF!</definedName>
    <definedName name="_26__123Graph_BCHART_1" hidden="1">'[2]synthgraph DCF'!#REF!</definedName>
    <definedName name="_26__123Graph_LBL_ACHART_2" hidden="1">#REF!</definedName>
    <definedName name="_26__123Graph_LBL_DCHART_2" hidden="1">#REF!</definedName>
    <definedName name="_26_0_K" hidden="1">#REF!</definedName>
    <definedName name="_260____________________________________123Graph_LBL_ACHART_2" hidden="1">#REF!</definedName>
    <definedName name="_261____________________________________123Graph_LBL_ACHART_3" hidden="1">#REF!</definedName>
    <definedName name="_262____________________________________123Graph_LBL_DCHART_2" hidden="1">#REF!</definedName>
    <definedName name="_263____________________________________123Graph_XCHART_2" hidden="1">#REF!</definedName>
    <definedName name="_264___________________________________123Graph_ACHART_2" hidden="1">#REF!</definedName>
    <definedName name="_265___________________________________123Graph_ACHART_3" hidden="1">#REF!</definedName>
    <definedName name="_266___________________________________123Graph_BCHART_2" hidden="1">#REF!</definedName>
    <definedName name="_267___________________________________123Graph_BCHART_3" hidden="1">#REF!</definedName>
    <definedName name="_268___________________________________123Graph_DCHART_2" hidden="1">#REF!</definedName>
    <definedName name="_269___________________________________123Graph_LBL_ACHART_2" hidden="1">#REF!</definedName>
    <definedName name="_27____________________0_K" hidden="1">#REF!</definedName>
    <definedName name="_27____________123Graph_DCHART_2" hidden="1">#REF!</definedName>
    <definedName name="_27_________0_K" hidden="1">#REF!</definedName>
    <definedName name="_27_______123Graph_BCHART_2" hidden="1">#REF!</definedName>
    <definedName name="_27____123Graph_BCHART_1" hidden="1">'[1]synthgraph DCF'!#REF!</definedName>
    <definedName name="_27____123Graph_LBL_DCHART_1" hidden="1">'[1]synthgraph DCF'!#REF!</definedName>
    <definedName name="_27___123Graph_LBL_DCHART_1" hidden="1">'[3]synthgraph DCF'!#REF!</definedName>
    <definedName name="_27__123Graph_LBL_ACHART_3" hidden="1">#REF!</definedName>
    <definedName name="_27_0_K" hidden="1">#REF!</definedName>
    <definedName name="_270___________________________________123Graph_LBL_ACHART_3" hidden="1">#REF!</definedName>
    <definedName name="_271___________________________________123Graph_LBL_DCHART_2" hidden="1">#REF!</definedName>
    <definedName name="_272___________________________________123Graph_XCHART_2" hidden="1">#REF!</definedName>
    <definedName name="_273__________________________________123Graph_ACHART_2" hidden="1">#REF!</definedName>
    <definedName name="_274__________________________________123Graph_ACHART_3" hidden="1">#REF!</definedName>
    <definedName name="_275__________________________________123Graph_BCHART_2" hidden="1">#REF!</definedName>
    <definedName name="_276__________________________________123Graph_BCHART_3" hidden="1">#REF!</definedName>
    <definedName name="_277__________________________________123Graph_DCHART_2" hidden="1">#REF!</definedName>
    <definedName name="_278__________________________________123Graph_LBL_ACHART_2" hidden="1">#REF!</definedName>
    <definedName name="_279__________________________________123Graph_LBL_ACHART_3" hidden="1">#REF!</definedName>
    <definedName name="_28_________________123Graph_ACHART_1" hidden="1">'[1]synthgraph DCF'!#REF!</definedName>
    <definedName name="_28____________123Graph_LBL_ACHART_1" hidden="1">'[1]synthgraph DCF'!#REF!</definedName>
    <definedName name="_28________123Graph_DCHART_2" hidden="1">#REF!</definedName>
    <definedName name="_28_______123Graph_ACHART_1" hidden="1">'[1]synthgraph DCF'!#REF!</definedName>
    <definedName name="_28_______123Graph_BCHART_3" hidden="1">#REF!</definedName>
    <definedName name="_28____123Graph_BCHART_2" hidden="1">#REF!</definedName>
    <definedName name="_28____123Graph_LBL_DCHART_2" hidden="1">#REF!</definedName>
    <definedName name="_28___123Graph_LBL_DCHART_2" hidden="1">#REF!</definedName>
    <definedName name="_28__123Graph_BCHART_1" hidden="1">'[1]synthgraph DCF'!#REF!</definedName>
    <definedName name="_28__123Graph_DCHART_1" hidden="1">'[1]synthgraph DCF'!#REF!</definedName>
    <definedName name="_28__123Graph_XCHART_2" hidden="1">#REF!</definedName>
    <definedName name="_28_0_K" hidden="1">#REF!</definedName>
    <definedName name="_280__________________________________123Graph_LBL_DCHART_2" hidden="1">#REF!</definedName>
    <definedName name="_281__________________________________123Graph_XCHART_2" hidden="1">#REF!</definedName>
    <definedName name="_284_______________________________0_K" hidden="1">#REF!</definedName>
    <definedName name="_287_____________________________0_K" hidden="1">#REF!</definedName>
    <definedName name="_29_________________123Graph_ACHART_2" hidden="1">#REF!</definedName>
    <definedName name="_29____________123Graph_LBL_ACHART_2" hidden="1">#REF!</definedName>
    <definedName name="_29_______123Graph_ACHART_2" hidden="1">#REF!</definedName>
    <definedName name="_29_______123Graph_DCHART_1" hidden="1">'[1]synthgraph DCF'!#REF!</definedName>
    <definedName name="_29____123Graph_BCHART_3" hidden="1">#REF!</definedName>
    <definedName name="_29____123Graph_XCHART_2" hidden="1">#REF!</definedName>
    <definedName name="_29___123Graph_XCHART_2" hidden="1">#REF!</definedName>
    <definedName name="_29__123Graph_DCHART_2" hidden="1">#REF!</definedName>
    <definedName name="_29_0_K" hidden="1">#REF!</definedName>
    <definedName name="_290___________________________0_K" hidden="1">#REF!</definedName>
    <definedName name="_291_________________________123Graph_ACHART_1" hidden="1">'[1]synthgraph DCF'!#REF!</definedName>
    <definedName name="_292_________________________123Graph_BCHART_1" hidden="1">'[1]synthgraph DCF'!#REF!</definedName>
    <definedName name="_293_________________________123Graph_DCHART_1" hidden="1">'[1]synthgraph DCF'!#REF!</definedName>
    <definedName name="_294_________________________123Graph_LBL_ACHART_1" hidden="1">'[1]synthgraph DCF'!#REF!</definedName>
    <definedName name="_295_________________________123Graph_LBL_DCHART_1" hidden="1">'[1]synthgraph DCF'!#REF!</definedName>
    <definedName name="_297___________________________K" hidden="1">#REF!</definedName>
    <definedName name="_298_________________________0_K" hidden="1">#REF!</definedName>
    <definedName name="_299_______________________123Graph_ACHART_1" hidden="1">'[1]synthgraph DCF'!#REF!</definedName>
    <definedName name="_3___________________________0_K" hidden="1">#REF!</definedName>
    <definedName name="_3________________0_K" hidden="1">#REF!</definedName>
    <definedName name="_3__________123Graph_DCHART_1" hidden="1">'[1]synthgraph DCF'!#REF!</definedName>
    <definedName name="_3_____123Graph_ACHART_2" hidden="1">#REF!</definedName>
    <definedName name="_3_____123Graph_ACHART_3" hidden="1">#REF!</definedName>
    <definedName name="_3____123Graph_DCHART_1" hidden="1">'[2]synthgraph DCF'!#REF!</definedName>
    <definedName name="_3___123Graph_ACHART_2" hidden="1">#REF!</definedName>
    <definedName name="_3___123Graph_ACHART_3" hidden="1">#REF!</definedName>
    <definedName name="_3__123Graph_ACHART_1" hidden="1">'[1]synthgraph DCF'!#REF!</definedName>
    <definedName name="_3__123Graph_ACHART_2" hidden="1">#REF!</definedName>
    <definedName name="_3__123Graph_ACHART_3" hidden="1">#REF!</definedName>
    <definedName name="_30_________________123Graph_ACHART_3" hidden="1">#REF!</definedName>
    <definedName name="_30____________123Graph_LBL_ACHART_3" hidden="1">#REF!</definedName>
    <definedName name="_30________123Graph_LBL_ACHART_2" hidden="1">#REF!</definedName>
    <definedName name="_30_______123Graph_ACHART_3" hidden="1">#REF!</definedName>
    <definedName name="_30_______123Graph_DCHART_2" hidden="1">#REF!</definedName>
    <definedName name="_30_____0_K" hidden="1">#REF!</definedName>
    <definedName name="_30_0_K" hidden="1">#REF!</definedName>
    <definedName name="_300_______________________123Graph_BCHART_1" hidden="1">'[1]synthgraph DCF'!#REF!</definedName>
    <definedName name="_301_______________________123Graph_DCHART_1" hidden="1">'[1]synthgraph DCF'!#REF!</definedName>
    <definedName name="_302_______________________123Graph_LBL_ACHART_1" hidden="1">'[1]synthgraph DCF'!#REF!</definedName>
    <definedName name="_303_______________________123Graph_LBL_DCHART_1" hidden="1">'[1]synthgraph DCF'!#REF!</definedName>
    <definedName name="_304__________________________K" hidden="1">#REF!</definedName>
    <definedName name="_305_________________________K" hidden="1">#REF!</definedName>
    <definedName name="_306_______________________0_K" hidden="1">#REF!</definedName>
    <definedName name="_307_____________________123Graph_ACHART_1" hidden="1">'[1]synthgraph DCF'!#REF!</definedName>
    <definedName name="_308_____________________123Graph_BCHART_1" hidden="1">'[1]synthgraph DCF'!#REF!</definedName>
    <definedName name="_309_____________________123Graph_DCHART_1" hidden="1">'[1]synthgraph DCF'!#REF!</definedName>
    <definedName name="_31_________________123Graph_BCHART_1" hidden="1">'[1]synthgraph DCF'!#REF!</definedName>
    <definedName name="_31____________123Graph_LBL_DCHART_1" hidden="1">'[1]synthgraph DCF'!#REF!</definedName>
    <definedName name="_31_______123Graph_BCHART_1" hidden="1">'[1]synthgraph DCF'!#REF!</definedName>
    <definedName name="_31_______123Graph_LBL_ACHART_1" hidden="1">'[1]synthgraph DCF'!#REF!</definedName>
    <definedName name="_31____123Graph_DCHART_1" hidden="1">'[1]synthgraph DCF'!#REF!</definedName>
    <definedName name="_31___123Graph_ACHART_1" hidden="1">'[1]synthgraph DCF'!#REF!</definedName>
    <definedName name="_31__123Graph_BCHART_2" hidden="1">#REF!</definedName>
    <definedName name="_31_0_K" hidden="1">#REF!</definedName>
    <definedName name="_310_____________________123Graph_LBL_ACHART_1" hidden="1">'[1]synthgraph DCF'!#REF!</definedName>
    <definedName name="_311_____________________123Graph_LBL_DCHART_1" hidden="1">'[1]synthgraph DCF'!#REF!</definedName>
    <definedName name="_312________________________K" hidden="1">#REF!</definedName>
    <definedName name="_314___________________123Graph_ACHART_1" hidden="1">'[1]synthgraph DCF'!#REF!</definedName>
    <definedName name="_315___________________123Graph_BCHART_1" hidden="1">'[1]synthgraph DCF'!#REF!</definedName>
    <definedName name="_316___________________123Graph_DCHART_1" hidden="1">'[1]synthgraph DCF'!#REF!</definedName>
    <definedName name="_317___________________123Graph_LBL_ACHART_1" hidden="1">'[1]synthgraph DCF'!#REF!</definedName>
    <definedName name="_318___________________123Graph_LBL_DCHART_1" hidden="1">'[1]synthgraph DCF'!#REF!</definedName>
    <definedName name="_319______________________K" hidden="1">#REF!</definedName>
    <definedName name="_32_____________________________________________________________0_K" hidden="1">#REF!</definedName>
    <definedName name="_32_________________123Graph_BCHART_2" hidden="1">#REF!</definedName>
    <definedName name="_32____________123Graph_LBL_DCHART_2" hidden="1">#REF!</definedName>
    <definedName name="_32________123Graph_LBL_DCHART_2" hidden="1">#REF!</definedName>
    <definedName name="_32_______123Graph_BCHART_2" hidden="1">#REF!</definedName>
    <definedName name="_32_______123Graph_LBL_ACHART_2" hidden="1">#REF!</definedName>
    <definedName name="_32____123Graph_DCHART_2" hidden="1">#REF!</definedName>
    <definedName name="_32___123Graph_ACHART_2" hidden="1">#REF!</definedName>
    <definedName name="_32__123Graph_BCHART_2" hidden="1">#REF!</definedName>
    <definedName name="_32__123Graph_BCHART_3" hidden="1">#REF!</definedName>
    <definedName name="_32__123Graph_LBL_DCHART_1" hidden="1">'[1]synthgraph DCF'!#REF!</definedName>
    <definedName name="_32_0_K" hidden="1">#REF!</definedName>
    <definedName name="_320____________________0_K" hidden="1">#REF!</definedName>
    <definedName name="_327________________123Graph_ACHART_1" hidden="1">'[1]synthgraph DCF'!#REF!</definedName>
    <definedName name="_328________________123Graph_BCHART_1" hidden="1">'[1]synthgraph DCF'!#REF!</definedName>
    <definedName name="_329________________123Graph_DCHART_1" hidden="1">'[1]synthgraph DCF'!#REF!</definedName>
    <definedName name="_33_________________123Graph_BCHART_3" hidden="1">#REF!</definedName>
    <definedName name="_33____________123Graph_XCHART_2" hidden="1">#REF!</definedName>
    <definedName name="_33________123Graph_XCHART_2" hidden="1">#REF!</definedName>
    <definedName name="_33_______123Graph_BCHART_3" hidden="1">#REF!</definedName>
    <definedName name="_33_______123Graph_LBL_ACHART_3" hidden="1">#REF!</definedName>
    <definedName name="_33___0_K" hidden="1">#REF!</definedName>
    <definedName name="_33___123Graph_ACHART_3" hidden="1">#REF!</definedName>
    <definedName name="_33__123Graph_LBL_DCHART_2" hidden="1">#REF!</definedName>
    <definedName name="_330________________123Graph_LBL_ACHART_1" hidden="1">'[1]synthgraph DCF'!#REF!</definedName>
    <definedName name="_331________________123Graph_LBL_DCHART_1" hidden="1">'[1]synthgraph DCF'!#REF!</definedName>
    <definedName name="_332_________________0_K" hidden="1">#REF!</definedName>
    <definedName name="_339_____________123Graph_ACHART_1" hidden="1">'[1]synthgraph DCF'!#REF!</definedName>
    <definedName name="_34_________________123Graph_DCHART_1" hidden="1">'[1]synthgraph DCF'!#REF!</definedName>
    <definedName name="_34_____________0_K" hidden="1">#REF!</definedName>
    <definedName name="_34_______123Graph_DCHART_1" hidden="1">'[1]synthgraph DCF'!#REF!</definedName>
    <definedName name="_34_______123Graph_LBL_DCHART_1" hidden="1">'[1]synthgraph DCF'!#REF!</definedName>
    <definedName name="_34____123Graph_LBL_ACHART_1" hidden="1">'[1]synthgraph DCF'!#REF!</definedName>
    <definedName name="_34___123Graph_BCHART_1" hidden="1">'[1]synthgraph DCF'!#REF!</definedName>
    <definedName name="_34__123Graph_XCHART_2" hidden="1">#REF!</definedName>
    <definedName name="_34_0_K" hidden="1">#REF!</definedName>
    <definedName name="_340_____________123Graph_BCHART_1" hidden="1">'[1]synthgraph DCF'!#REF!</definedName>
    <definedName name="_341_____________123Graph_DCHART_1" hidden="1">'[1]synthgraph DCF'!#REF!</definedName>
    <definedName name="_342_____________123Graph_LBL_ACHART_1" hidden="1">'[1]synthgraph DCF'!#REF!</definedName>
    <definedName name="_343_____________123Graph_LBL_DCHART_1" hidden="1">'[1]synthgraph DCF'!#REF!</definedName>
    <definedName name="_344______________0_K" hidden="1">#REF!</definedName>
    <definedName name="_345_______________K" hidden="1">#REF!</definedName>
    <definedName name="_35_________________123Graph_DCHART_2" hidden="1">#REF!</definedName>
    <definedName name="_35___________123Graph_ACHART_1" hidden="1">'[1]synthgraph DCF'!#REF!</definedName>
    <definedName name="_35_______123Graph_DCHART_2" hidden="1">#REF!</definedName>
    <definedName name="_35_______123Graph_LBL_DCHART_2" hidden="1">#REF!</definedName>
    <definedName name="_35____123Graph_LBL_ACHART_2" hidden="1">#REF!</definedName>
    <definedName name="_35___123Graph_BCHART_2" hidden="1">#REF!</definedName>
    <definedName name="_352__________123Graph_ACHART_1" hidden="1">'[1]synthgraph DCF'!#REF!</definedName>
    <definedName name="_353__________123Graph_BCHART_1" hidden="1">'[1]synthgraph DCF'!#REF!</definedName>
    <definedName name="_354__________123Graph_DCHART_1" hidden="1">'[1]synthgraph DCF'!#REF!</definedName>
    <definedName name="_355__________123Graph_LBL_ACHART_1" hidden="1">'[1]synthgraph DCF'!#REF!</definedName>
    <definedName name="_356__________123Graph_LBL_DCHART_1" hidden="1">'[1]synthgraph DCF'!#REF!</definedName>
    <definedName name="_357_____________K" hidden="1">#REF!</definedName>
    <definedName name="_358___________0_K" hidden="1">#REF!</definedName>
    <definedName name="_35K" hidden="1">#REF!</definedName>
    <definedName name="_36_________________123Graph_LBL_ACHART_1" hidden="1">'[1]synthgraph DCF'!#REF!</definedName>
    <definedName name="_36___________123Graph_ACHART_2" hidden="1">#REF!</definedName>
    <definedName name="_36_______123Graph_ACHART_2" hidden="1">#REF!</definedName>
    <definedName name="_36_______123Graph_LBL_ACHART_1" hidden="1">'[1]synthgraph DCF'!#REF!</definedName>
    <definedName name="_36_______123Graph_XCHART_2" hidden="1">#REF!</definedName>
    <definedName name="_36____123Graph_LBL_ACHART_3" hidden="1">#REF!</definedName>
    <definedName name="_36___123Graph_BCHART_3" hidden="1">#REF!</definedName>
    <definedName name="_36__123Graph_BCHART_3" hidden="1">#REF!</definedName>
    <definedName name="_360__________K" hidden="1">#REF!</definedName>
    <definedName name="_37_________________123Graph_LBL_ACHART_2" hidden="1">#REF!</definedName>
    <definedName name="_37___________123Graph_ACHART_3" hidden="1">#REF!</definedName>
    <definedName name="_37__________K" hidden="1">#REF!</definedName>
    <definedName name="_37_______123Graph_ACHART_3" hidden="1">#REF!</definedName>
    <definedName name="_37_______123Graph_LBL_ACHART_2" hidden="1">#REF!</definedName>
    <definedName name="_37___123Graph_DCHART_1" hidden="1">'[1]synthgraph DCF'!#REF!</definedName>
    <definedName name="_37__123Graph_LBL_ACHART_1" hidden="1">'[1]synthgraph DCF'!#REF!</definedName>
    <definedName name="_38____________________________________________________________0_K" hidden="1">#REF!</definedName>
    <definedName name="_38_________________123Graph_LBL_ACHART_3" hidden="1">#REF!</definedName>
    <definedName name="_38___________123Graph_BCHART_1" hidden="1">'[1]synthgraph DCF'!#REF!</definedName>
    <definedName name="_38_______123Graph_LBL_ACHART_3" hidden="1">#REF!</definedName>
    <definedName name="_38______123Graph_ACHART_1" hidden="1">'[1]synthgraph DCF'!#REF!</definedName>
    <definedName name="_38____123Graph_LBL_DCHART_1" hidden="1">'[1]synthgraph DCF'!#REF!</definedName>
    <definedName name="_38___123Graph_DCHART_2" hidden="1">#REF!</definedName>
    <definedName name="_38__123Graph_LBL_ACHART_2" hidden="1">#REF!</definedName>
    <definedName name="_39_________________123Graph_LBL_DCHART_1" hidden="1">'[1]synthgraph DCF'!#REF!</definedName>
    <definedName name="_39___________123Graph_BCHART_2" hidden="1">#REF!</definedName>
    <definedName name="_39_______123Graph_BCHART_2" hidden="1">#REF!</definedName>
    <definedName name="_39_______123Graph_LBL_DCHART_1" hidden="1">'[1]synthgraph DCF'!#REF!</definedName>
    <definedName name="_39______123Graph_ACHART_2" hidden="1">#REF!</definedName>
    <definedName name="_39____123Graph_LBL_DCHART_2" hidden="1">#REF!</definedName>
    <definedName name="_39___123Graph_LBL_ACHART_1" hidden="1">'[1]synthgraph DCF'!#REF!</definedName>
    <definedName name="_39__123Graph_LBL_ACHART_3" hidden="1">#REF!</definedName>
    <definedName name="_4_________________________123Graph_ACHART_1" hidden="1">'[1]synthgraph DCF'!#REF!</definedName>
    <definedName name="_4_______________0_K" hidden="1">#REF!</definedName>
    <definedName name="_4__________123Graph_LBL_ACHART_1" hidden="1">'[1]synthgraph DCF'!#REF!</definedName>
    <definedName name="_4_____123Graph_ACHART_3" hidden="1">#REF!</definedName>
    <definedName name="_4_____123Graph_BCHART_1" hidden="1">'[1]synthgraph DCF'!#REF!</definedName>
    <definedName name="_4____123Graph_LBL_ACHART_1" hidden="1">'[2]synthgraph DCF'!#REF!</definedName>
    <definedName name="_4___123Graph_ACHART_1" hidden="1">'[3]synthgraph DCF'!#REF!</definedName>
    <definedName name="_4___123Graph_ACHART_3" hidden="1">#REF!</definedName>
    <definedName name="_4___123Graph_BCHART_1" hidden="1">'[1]synthgraph DCF'!#REF!</definedName>
    <definedName name="_4__123Graph_ACHART_2" hidden="1">#REF!</definedName>
    <definedName name="_4__123Graph_ACHART_3" hidden="1">#REF!</definedName>
    <definedName name="_4__123Graph_BCHART_1" hidden="1">'[1]synthgraph DCF'!#REF!</definedName>
    <definedName name="_40_________________123Graph_LBL_DCHART_2" hidden="1">#REF!</definedName>
    <definedName name="_40___________123Graph_BCHART_3" hidden="1">#REF!</definedName>
    <definedName name="_40_______123Graph_BCHART_3" hidden="1">#REF!</definedName>
    <definedName name="_40_______123Graph_LBL_DCHART_2" hidden="1">#REF!</definedName>
    <definedName name="_40______123Graph_ACHART_3" hidden="1">#REF!</definedName>
    <definedName name="_40____123Graph_XCHART_2" hidden="1">#REF!</definedName>
    <definedName name="_40___123Graph_LBL_ACHART_2" hidden="1">#REF!</definedName>
    <definedName name="_41_________________123Graph_XCHART_2" hidden="1">#REF!</definedName>
    <definedName name="_41___________123Graph_DCHART_1" hidden="1">'[1]synthgraph DCF'!#REF!</definedName>
    <definedName name="_41_______123Graph_XCHART_2" hidden="1">#REF!</definedName>
    <definedName name="_41______123Graph_BCHART_1" hidden="1">'[1]synthgraph DCF'!#REF!</definedName>
    <definedName name="_41___123Graph_LBL_ACHART_3" hidden="1">#REF!</definedName>
    <definedName name="_42__________________0_K" hidden="1">#REF!</definedName>
    <definedName name="_42___________123Graph_DCHART_2" hidden="1">#REF!</definedName>
    <definedName name="_42__________K" hidden="1">#REF!</definedName>
    <definedName name="_42_______123Graph_DCHART_2" hidden="1">#REF!</definedName>
    <definedName name="_42______123Graph_BCHART_2" hidden="1">#REF!</definedName>
    <definedName name="_42_____0_K" hidden="1">#REF!</definedName>
    <definedName name="_42___123Graph_LBL_DCHART_1" hidden="1">'[1]synthgraph DCF'!#REF!</definedName>
    <definedName name="_43________________123Graph_ACHART_1" hidden="1">'[1]synthgraph DCF'!#REF!</definedName>
    <definedName name="_43___________123Graph_LBL_ACHART_1" hidden="1">'[1]synthgraph DCF'!#REF!</definedName>
    <definedName name="_43______123Graph_BCHART_3" hidden="1">#REF!</definedName>
    <definedName name="_43___123Graph_LBL_DCHART_2" hidden="1">#REF!</definedName>
    <definedName name="_44___________________________________________________________0_K" hidden="1">#REF!</definedName>
    <definedName name="_44________________123Graph_ACHART_2" hidden="1">#REF!</definedName>
    <definedName name="_44___________123Graph_LBL_ACHART_2" hidden="1">#REF!</definedName>
    <definedName name="_44_______123Graph_LBL_ACHART_2" hidden="1">#REF!</definedName>
    <definedName name="_44______123Graph_ACHART_1" hidden="1">'[1]synthgraph DCF'!#REF!</definedName>
    <definedName name="_44______123Graph_DCHART_1" hidden="1">'[1]synthgraph DCF'!#REF!</definedName>
    <definedName name="_44___123Graph_ACHART_1" hidden="1">'[1]synthgraph DCF'!#REF!</definedName>
    <definedName name="_44___123Graph_XCHART_2" hidden="1">#REF!</definedName>
    <definedName name="_44__123Graph_DCHART_1" hidden="1">'[2]synthgraph DCF'!#REF!</definedName>
    <definedName name="_45________________123Graph_ACHART_3" hidden="1">#REF!</definedName>
    <definedName name="_45___________123Graph_LBL_ACHART_3" hidden="1">#REF!</definedName>
    <definedName name="_45_______123Graph_LBL_ACHART_3" hidden="1">#REF!</definedName>
    <definedName name="_45______123Graph_ACHART_2" hidden="1">#REF!</definedName>
    <definedName name="_45______123Graph_DCHART_2" hidden="1">#REF!</definedName>
    <definedName name="_45____0_K" hidden="1">#REF!</definedName>
    <definedName name="_45___123Graph_ACHART_2" hidden="1">#REF!</definedName>
    <definedName name="_46________________123Graph_BCHART_1" hidden="1">'[1]synthgraph DCF'!#REF!</definedName>
    <definedName name="_46___________123Graph_LBL_DCHART_1" hidden="1">'[1]synthgraph DCF'!#REF!</definedName>
    <definedName name="_46______123Graph_ACHART_3" hidden="1">#REF!</definedName>
    <definedName name="_46______123Graph_LBL_ACHART_1" hidden="1">'[1]synthgraph DCF'!#REF!</definedName>
    <definedName name="_46___123Graph_ACHART_3" hidden="1">#REF!</definedName>
    <definedName name="_46__123Graph_ACHART_1" hidden="1">'[1]synthgraph DCF'!#REF!</definedName>
    <definedName name="_47________________123Graph_BCHART_2" hidden="1">#REF!</definedName>
    <definedName name="_47___________123Graph_LBL_DCHART_2" hidden="1">#REF!</definedName>
    <definedName name="_47_______123Graph_LBL_DCHART_2" hidden="1">#REF!</definedName>
    <definedName name="_47______123Graph_BCHART_1" hidden="1">'[1]synthgraph DCF'!#REF!</definedName>
    <definedName name="_47______123Graph_LBL_ACHART_2" hidden="1">#REF!</definedName>
    <definedName name="_47__123Graph_ACHART_2" hidden="1">#REF!</definedName>
    <definedName name="_47__123Graph_DCHART_2" hidden="1">#REF!</definedName>
    <definedName name="_47__123Graph_LBL_DCHART_1" hidden="1">'[1]synthgraph DCF'!#REF!</definedName>
    <definedName name="_48________________123Graph_BCHART_3" hidden="1">#REF!</definedName>
    <definedName name="_48___________123Graph_XCHART_2" hidden="1">#REF!</definedName>
    <definedName name="_48_______123Graph_XCHART_2" hidden="1">#REF!</definedName>
    <definedName name="_48______123Graph_BCHART_2" hidden="1">#REF!</definedName>
    <definedName name="_48______123Graph_LBL_ACHART_3" hidden="1">#REF!</definedName>
    <definedName name="_48___123Graph_BCHART_1" hidden="1">'[1]synthgraph DCF'!#REF!</definedName>
    <definedName name="_48__123Graph_ACHART_3" hidden="1">#REF!</definedName>
    <definedName name="_48__123Graph_LBL_DCHART_2" hidden="1">#REF!</definedName>
    <definedName name="_49________________123Graph_DCHART_1" hidden="1">'[1]synthgraph DCF'!#REF!</definedName>
    <definedName name="_49____________0_K" hidden="1">#REF!</definedName>
    <definedName name="_49__________K" hidden="1">#REF!</definedName>
    <definedName name="_49______123Graph_BCHART_3" hidden="1">#REF!</definedName>
    <definedName name="_49______123Graph_LBL_DCHART_1" hidden="1">'[1]synthgraph DCF'!#REF!</definedName>
    <definedName name="_49___123Graph_BCHART_2" hidden="1">#REF!</definedName>
    <definedName name="_49__123Graph_BCHART_1" hidden="1">'[1]synthgraph DCF'!#REF!</definedName>
    <definedName name="_49__123Graph_XCHART_2" hidden="1">#REF!</definedName>
    <definedName name="_5_________________________123Graph_BCHART_1" hidden="1">'[1]synthgraph DCF'!#REF!</definedName>
    <definedName name="_5_____________123Graph_ACHART_1" hidden="1">'[1]synthgraph DCF'!#REF!</definedName>
    <definedName name="_5___________123Graph_ACHART_1" hidden="1">'[1]synthgraph DCF'!#REF!</definedName>
    <definedName name="_5__________123Graph_LBL_DCHART_1" hidden="1">'[1]synthgraph DCF'!#REF!</definedName>
    <definedName name="_5_____123Graph_BCHART_2" hidden="1">#REF!</definedName>
    <definedName name="_5____123Graph_LBL_DCHART_1" hidden="1">'[2]synthgraph DCF'!#REF!</definedName>
    <definedName name="_5___123Graph_ACHART_2" hidden="1">#REF!</definedName>
    <definedName name="_5___123Graph_BCHART_2" hidden="1">#REF!</definedName>
    <definedName name="_5__123Graph_ACHART_1" hidden="1">'[1]synthgraph DCF'!#REF!</definedName>
    <definedName name="_5__123Graph_ACHART_3" hidden="1">#REF!</definedName>
    <definedName name="_5__123Graph_BCHART_1" hidden="1">'[1]synthgraph DCF'!#REF!</definedName>
    <definedName name="_5__123Graph_BCHART_2" hidden="1">#REF!</definedName>
    <definedName name="_50__________________________________________________________0_K" hidden="1">#REF!</definedName>
    <definedName name="_50________________123Graph_DCHART_2" hidden="1">#REF!</definedName>
    <definedName name="_50__________123Graph_ACHART_1" hidden="1">'[1]synthgraph DCF'!#REF!</definedName>
    <definedName name="_50______123Graph_DCHART_1" hidden="1">'[1]synthgraph DCF'!#REF!</definedName>
    <definedName name="_50______123Graph_LBL_DCHART_2" hidden="1">#REF!</definedName>
    <definedName name="_50___123Graph_BCHART_3" hidden="1">#REF!</definedName>
    <definedName name="_50__123Graph_BCHART_2" hidden="1">#REF!</definedName>
    <definedName name="_50__123Graph_DCHART_2" hidden="1">#REF!</definedName>
    <definedName name="_51________________123Graph_LBL_ACHART_1" hidden="1">'[1]synthgraph DCF'!#REF!</definedName>
    <definedName name="_51__________123Graph_ACHART_2" hidden="1">#REF!</definedName>
    <definedName name="_51______123Graph_ACHART_1" hidden="1">'[1]synthgraph DCF'!#REF!</definedName>
    <definedName name="_51______123Graph_DCHART_2" hidden="1">#REF!</definedName>
    <definedName name="_51______123Graph_XCHART_2" hidden="1">#REF!</definedName>
    <definedName name="_51__123Graph_BCHART_3" hidden="1">#REF!</definedName>
    <definedName name="_51_0_K" hidden="1">#REF!</definedName>
    <definedName name="_52________________123Graph_LBL_ACHART_2" hidden="1">#REF!</definedName>
    <definedName name="_52__________123Graph_ACHART_3" hidden="1">#REF!</definedName>
    <definedName name="_52_______0_K" hidden="1">#REF!</definedName>
    <definedName name="_52______123Graph_ACHART_2" hidden="1">#REF!</definedName>
    <definedName name="_52______123Graph_LBL_ACHART_1" hidden="1">'[1]synthgraph DCF'!#REF!</definedName>
    <definedName name="_52___123Graph_DCHART_1" hidden="1">'[1]synthgraph DCF'!#REF!</definedName>
    <definedName name="_52__123Graph_DCHART_1" hidden="1">'[1]synthgraph DCF'!#REF!</definedName>
    <definedName name="_52_0_K" hidden="1">#REF!</definedName>
    <definedName name="_53________________123Graph_LBL_ACHART_3" hidden="1">#REF!</definedName>
    <definedName name="_53__________123Graph_BCHART_1" hidden="1">'[1]synthgraph DCF'!#REF!</definedName>
    <definedName name="_53______123Graph_ACHART_3" hidden="1">#REF!</definedName>
    <definedName name="_53______123Graph_LBL_ACHART_2" hidden="1">#REF!</definedName>
    <definedName name="_53_____123Graph_ACHART_1" hidden="1">'[1]synthgraph DCF'!#REF!</definedName>
    <definedName name="_53___123Graph_DCHART_2" hidden="1">#REF!</definedName>
    <definedName name="_53__123Graph_DCHART_2" hidden="1">#REF!</definedName>
    <definedName name="_53_0_K" hidden="1">#REF!</definedName>
    <definedName name="_53K" hidden="1">#REF!</definedName>
    <definedName name="_54________________123Graph_LBL_DCHART_1" hidden="1">'[1]synthgraph DCF'!#REF!</definedName>
    <definedName name="_54__________123Graph_BCHART_2" hidden="1">#REF!</definedName>
    <definedName name="_54______123Graph_BCHART_1" hidden="1">'[1]synthgraph DCF'!#REF!</definedName>
    <definedName name="_54______123Graph_LBL_ACHART_3" hidden="1">#REF!</definedName>
    <definedName name="_54_____123Graph_ACHART_2" hidden="1">#REF!</definedName>
    <definedName name="_54__123Graph_LBL_ACHART_1" hidden="1">'[1]synthgraph DCF'!#REF!</definedName>
    <definedName name="_54_0_K" hidden="1">#REF!</definedName>
    <definedName name="_55________________123Graph_LBL_DCHART_2" hidden="1">#REF!</definedName>
    <definedName name="_55__________123Graph_BCHART_3" hidden="1">#REF!</definedName>
    <definedName name="_55______123Graph_BCHART_2" hidden="1">#REF!</definedName>
    <definedName name="_55______123Graph_LBL_DCHART_1" hidden="1">'[1]synthgraph DCF'!#REF!</definedName>
    <definedName name="_55_____123Graph_ACHART_3" hidden="1">#REF!</definedName>
    <definedName name="_55___123Graph_LBL_ACHART_1" hidden="1">'[1]synthgraph DCF'!#REF!</definedName>
    <definedName name="_55__123Graph_LBL_ACHART_2" hidden="1">#REF!</definedName>
    <definedName name="_55_0_K" hidden="1">#REF!</definedName>
    <definedName name="_56_________________________________________________________0_K" hidden="1">#REF!</definedName>
    <definedName name="_56________________123Graph_XCHART_2" hidden="1">#REF!</definedName>
    <definedName name="_56__________123Graph_DCHART_1" hidden="1">'[1]synthgraph DCF'!#REF!</definedName>
    <definedName name="_56______123Graph_BCHART_3" hidden="1">#REF!</definedName>
    <definedName name="_56______123Graph_LBL_DCHART_2" hidden="1">#REF!</definedName>
    <definedName name="_56_____123Graph_BCHART_1" hidden="1">'[1]synthgraph DCF'!#REF!</definedName>
    <definedName name="_56___123Graph_LBL_ACHART_2" hidden="1">#REF!</definedName>
    <definedName name="_56__123Graph_LBL_ACHART_3" hidden="1">#REF!</definedName>
    <definedName name="_56_0_K" hidden="1">#REF!</definedName>
    <definedName name="_57_________________0_K" hidden="1">#REF!</definedName>
    <definedName name="_57__________123Graph_DCHART_2" hidden="1">#REF!</definedName>
    <definedName name="_57______123Graph_DCHART_1" hidden="1">'[1]synthgraph DCF'!#REF!</definedName>
    <definedName name="_57______123Graph_XCHART_2" hidden="1">#REF!</definedName>
    <definedName name="_57_____123Graph_BCHART_2" hidden="1">#REF!</definedName>
    <definedName name="_57___123Graph_LBL_ACHART_3" hidden="1">#REF!</definedName>
    <definedName name="_57__123Graph_LBL_DCHART_1" hidden="1">'[1]synthgraph DCF'!#REF!</definedName>
    <definedName name="_57_0_K" hidden="1">#REF!</definedName>
    <definedName name="_58_______________123Graph_ACHART_2" hidden="1">#REF!</definedName>
    <definedName name="_58__________123Graph_LBL_ACHART_1" hidden="1">'[1]synthgraph DCF'!#REF!</definedName>
    <definedName name="_58______123Graph_DCHART_2" hidden="1">#REF!</definedName>
    <definedName name="_58_____123Graph_BCHART_3" hidden="1">#REF!</definedName>
    <definedName name="_58__123Graph_LBL_ACHART_1" hidden="1">'[2]synthgraph DCF'!#REF!</definedName>
    <definedName name="_58__123Graph_LBL_DCHART_2" hidden="1">#REF!</definedName>
    <definedName name="_58_0_K" hidden="1">#REF!</definedName>
    <definedName name="_59_______________123Graph_ACHART_3" hidden="1">#REF!</definedName>
    <definedName name="_59__________123Graph_LBL_ACHART_2" hidden="1">#REF!</definedName>
    <definedName name="_59_______0_K" hidden="1">#REF!</definedName>
    <definedName name="_59______123Graph_LBL_ACHART_1" hidden="1">'[1]synthgraph DCF'!#REF!</definedName>
    <definedName name="_59_____123Graph_DCHART_1" hidden="1">'[1]synthgraph DCF'!#REF!</definedName>
    <definedName name="_59___123Graph_LBL_DCHART_1" hidden="1">'[1]synthgraph DCF'!#REF!</definedName>
    <definedName name="_59__123Graph_LBL_ACHART_1" hidden="1">'[1]synthgraph DCF'!#REF!</definedName>
    <definedName name="_59__123Graph_XCHART_2" hidden="1">#REF!</definedName>
    <definedName name="_6_________________________123Graph_DCHART_1" hidden="1">'[1]synthgraph DCF'!#REF!</definedName>
    <definedName name="_6_____________123Graph_ACHART_2" hidden="1">#REF!</definedName>
    <definedName name="_6___________123Graph_BCHART_1" hidden="1">'[1]synthgraph DCF'!#REF!</definedName>
    <definedName name="_6_________123Graph_ACHART_1" hidden="1">'[1]synthgraph DCF'!#REF!</definedName>
    <definedName name="_6_____123Graph_BCHART_1" hidden="1">'[1]synthgraph DCF'!#REF!</definedName>
    <definedName name="_6_____123Graph_BCHART_3" hidden="1">#REF!</definedName>
    <definedName name="_6___123Graph_ACHART_3" hidden="1">#REF!</definedName>
    <definedName name="_6___123Graph_BCHART_1" hidden="1">'[3]synthgraph DCF'!#REF!</definedName>
    <definedName name="_6___123Graph_BCHART_3" hidden="1">#REF!</definedName>
    <definedName name="_6__123Graph_ACHART_2" hidden="1">#REF!</definedName>
    <definedName name="_6__123Graph_ACHART_3" hidden="1">#REF!</definedName>
    <definedName name="_6__123Graph_BCHART_1" hidden="1">'[1]synthgraph DCF'!#REF!</definedName>
    <definedName name="_6__123Graph_BCHART_3" hidden="1">#REF!</definedName>
    <definedName name="_60_______________123Graph_BCHART_2" hidden="1">#REF!</definedName>
    <definedName name="_60__________123Graph_LBL_ACHART_3" hidden="1">#REF!</definedName>
    <definedName name="_60______123Graph_LBL_ACHART_2" hidden="1">#REF!</definedName>
    <definedName name="_60_____123Graph_ACHART_1" hidden="1">'[1]synthgraph DCF'!#REF!</definedName>
    <definedName name="_60_____123Graph_DCHART_2" hidden="1">#REF!</definedName>
    <definedName name="_60_____K" hidden="1">#REF!</definedName>
    <definedName name="_60___123Graph_LBL_DCHART_2" hidden="1">#REF!</definedName>
    <definedName name="_61_______________123Graph_BCHART_3" hidden="1">#REF!</definedName>
    <definedName name="_61__________123Graph_LBL_DCHART_1" hidden="1">'[1]synthgraph DCF'!#REF!</definedName>
    <definedName name="_61______123Graph_LBL_ACHART_3" hidden="1">#REF!</definedName>
    <definedName name="_61_____123Graph_ACHART_2" hidden="1">#REF!</definedName>
    <definedName name="_61_____123Graph_LBL_ACHART_1" hidden="1">'[1]synthgraph DCF'!#REF!</definedName>
    <definedName name="_61___0_K" hidden="1">#REF!</definedName>
    <definedName name="_61___123Graph_XCHART_2" hidden="1">#REF!</definedName>
    <definedName name="_62________________________________________________________0_K" hidden="1">#REF!</definedName>
    <definedName name="_62_______________123Graph_DCHART_2" hidden="1">#REF!</definedName>
    <definedName name="_62__________123Graph_LBL_DCHART_2" hidden="1">#REF!</definedName>
    <definedName name="_62______123Graph_LBL_DCHART_1" hidden="1">'[1]synthgraph DCF'!#REF!</definedName>
    <definedName name="_62_____123Graph_ACHART_3" hidden="1">#REF!</definedName>
    <definedName name="_62_____123Graph_LBL_ACHART_2" hidden="1">#REF!</definedName>
    <definedName name="_62__123Graph_LBL_ACHART_2" hidden="1">#REF!</definedName>
    <definedName name="_62K" hidden="1">#REF!</definedName>
    <definedName name="_63_______________123Graph_LBL_ACHART_2" hidden="1">#REF!</definedName>
    <definedName name="_63__________123Graph_XCHART_2" hidden="1">#REF!</definedName>
    <definedName name="_63______123Graph_LBL_DCHART_2" hidden="1">#REF!</definedName>
    <definedName name="_63_____123Graph_BCHART_1" hidden="1">'[1]synthgraph DCF'!#REF!</definedName>
    <definedName name="_63_____123Graph_LBL_ACHART_3" hidden="1">#REF!</definedName>
    <definedName name="_63____0_K" hidden="1">#REF!</definedName>
    <definedName name="_63__123Graph_LBL_ACHART_3" hidden="1">#REF!</definedName>
    <definedName name="_63_0_K" hidden="1">#REF!</definedName>
    <definedName name="_64_______________123Graph_LBL_ACHART_3" hidden="1">#REF!</definedName>
    <definedName name="_64___________0_K" hidden="1">#REF!</definedName>
    <definedName name="_64______123Graph_XCHART_2" hidden="1">#REF!</definedName>
    <definedName name="_64_____123Graph_BCHART_2" hidden="1">#REF!</definedName>
    <definedName name="_64_____123Graph_LBL_DCHART_1" hidden="1">'[1]synthgraph DCF'!#REF!</definedName>
    <definedName name="_64__123Graph_LBL_ACHART_2" hidden="1">#REF!</definedName>
    <definedName name="_65_______________123Graph_LBL_DCHART_2" hidden="1">#REF!</definedName>
    <definedName name="_65_________123Graph_ACHART_1" hidden="1">'[1]synthgraph DCF'!#REF!</definedName>
    <definedName name="_65_____123Graph_BCHART_3" hidden="1">#REF!</definedName>
    <definedName name="_65_____123Graph_LBL_DCHART_2" hidden="1">#REF!</definedName>
    <definedName name="_65__123Graph_ACHART_1" hidden="1">'[1]synthgraph DCF'!#REF!</definedName>
    <definedName name="_66_______________123Graph_XCHART_2" hidden="1">#REF!</definedName>
    <definedName name="_66_________123Graph_ACHART_2" hidden="1">#REF!</definedName>
    <definedName name="_66_______0_K" hidden="1">#REF!</definedName>
    <definedName name="_66_____123Graph_DCHART_1" hidden="1">'[1]synthgraph DCF'!#REF!</definedName>
    <definedName name="_66_____123Graph_XCHART_2" hidden="1">#REF!</definedName>
    <definedName name="_66__123Graph_ACHART_2" hidden="1">#REF!</definedName>
    <definedName name="_67______________123Graph_ACHART_1" hidden="1">'[1]synthgraph DCF'!#REF!</definedName>
    <definedName name="_67_________123Graph_ACHART_3" hidden="1">#REF!</definedName>
    <definedName name="_67________K" hidden="1">#REF!</definedName>
    <definedName name="_67_____123Graph_ACHART_1" hidden="1">'[1]synthgraph DCF'!#REF!</definedName>
    <definedName name="_67_____123Graph_DCHART_2" hidden="1">#REF!</definedName>
    <definedName name="_67__123Graph_ACHART_3" hidden="1">#REF!</definedName>
    <definedName name="_68_______________________________________________________0_K" hidden="1">#REF!</definedName>
    <definedName name="_68______________123Graph_ACHART_2" hidden="1">#REF!</definedName>
    <definedName name="_68_________123Graph_BCHART_1" hidden="1">'[1]synthgraph DCF'!#REF!</definedName>
    <definedName name="_68______0_K" hidden="1">#REF!</definedName>
    <definedName name="_68_____123Graph_ACHART_2" hidden="1">#REF!</definedName>
    <definedName name="_68_____123Graph_LBL_ACHART_1" hidden="1">'[1]synthgraph DCF'!#REF!</definedName>
    <definedName name="_68__123Graph_LBL_ACHART_3" hidden="1">#REF!</definedName>
    <definedName name="_69______________123Graph_ACHART_3" hidden="1">#REF!</definedName>
    <definedName name="_69_________123Graph_BCHART_2" hidden="1">#REF!</definedName>
    <definedName name="_69_____123Graph_ACHART_3" hidden="1">#REF!</definedName>
    <definedName name="_69_____123Graph_LBL_ACHART_2" hidden="1">#REF!</definedName>
    <definedName name="_69____123Graph_ACHART_2" hidden="1">#REF!</definedName>
    <definedName name="_69__123Graph_BCHART_1" hidden="1">'[1]synthgraph DCF'!#REF!</definedName>
    <definedName name="_7_________________________123Graph_LBL_ACHART_1" hidden="1">'[1]synthgraph DCF'!#REF!</definedName>
    <definedName name="_7_____________123Graph_ACHART_3" hidden="1">#REF!</definedName>
    <definedName name="_7___________123Graph_DCHART_1" hidden="1">'[1]synthgraph DCF'!#REF!</definedName>
    <definedName name="_7_________123Graph_BCHART_1" hidden="1">'[1]synthgraph DCF'!#REF!</definedName>
    <definedName name="_7_____123Graph_BCHART_2" hidden="1">#REF!</definedName>
    <definedName name="_7_____123Graph_DCHART_1" hidden="1">'[1]synthgraph DCF'!#REF!</definedName>
    <definedName name="_7___123Graph_ACHART_2" hidden="1">#REF!</definedName>
    <definedName name="_7___123Graph_BCHART_2" hidden="1">#REF!</definedName>
    <definedName name="_7___123Graph_DCHART_1" hidden="1">'[1]synthgraph DCF'!#REF!</definedName>
    <definedName name="_7__123Graph_ACHART_3" hidden="1">#REF!</definedName>
    <definedName name="_7__123Graph_BCHART_2" hidden="1">#REF!</definedName>
    <definedName name="_7__123Graph_DCHART_1" hidden="1">'[1]synthgraph DCF'!#REF!</definedName>
    <definedName name="_70______________123Graph_BCHART_1" hidden="1">'[1]synthgraph DCF'!#REF!</definedName>
    <definedName name="_70_________123Graph_BCHART_3" hidden="1">#REF!</definedName>
    <definedName name="_70_____123Graph_BCHART_1" hidden="1">'[1]synthgraph DCF'!#REF!</definedName>
    <definedName name="_70_____123Graph_LBL_ACHART_3" hidden="1">#REF!</definedName>
    <definedName name="_70____123Graph_ACHART_3" hidden="1">#REF!</definedName>
    <definedName name="_70__123Graph_BCHART_2" hidden="1">#REF!</definedName>
    <definedName name="_71______________123Graph_BCHART_2" hidden="1">#REF!</definedName>
    <definedName name="_71_________123Graph_DCHART_1" hidden="1">'[1]synthgraph DCF'!#REF!</definedName>
    <definedName name="_71_____123Graph_BCHART_2" hidden="1">#REF!</definedName>
    <definedName name="_71_____123Graph_LBL_DCHART_1" hidden="1">'[1]synthgraph DCF'!#REF!</definedName>
    <definedName name="_71____123Graph_BCHART_2" hidden="1">#REF!</definedName>
    <definedName name="_71__123Graph_BCHART_3" hidden="1">#REF!</definedName>
    <definedName name="_72______________123Graph_BCHART_3" hidden="1">#REF!</definedName>
    <definedName name="_72_________123Graph_DCHART_2" hidden="1">#REF!</definedName>
    <definedName name="_72_____123Graph_BCHART_3" hidden="1">#REF!</definedName>
    <definedName name="_72_____123Graph_LBL_DCHART_2" hidden="1">#REF!</definedName>
    <definedName name="_72____123Graph_BCHART_3" hidden="1">#REF!</definedName>
    <definedName name="_72_0_K" hidden="1">#REF!</definedName>
    <definedName name="_73______________123Graph_DCHART_1" hidden="1">'[1]synthgraph DCF'!#REF!</definedName>
    <definedName name="_73_________123Graph_LBL_ACHART_1" hidden="1">'[1]synthgraph DCF'!#REF!</definedName>
    <definedName name="_73_____123Graph_DCHART_1" hidden="1">'[1]synthgraph DCF'!#REF!</definedName>
    <definedName name="_73_____123Graph_XCHART_2" hidden="1">#REF!</definedName>
    <definedName name="_73____123Graph_DCHART_2" hidden="1">#REF!</definedName>
    <definedName name="_73__123Graph_DCHART_1" hidden="1">'[1]synthgraph DCF'!#REF!</definedName>
    <definedName name="_74______________123Graph_DCHART_2" hidden="1">#REF!</definedName>
    <definedName name="_74_________123Graph_LBL_ACHART_2" hidden="1">#REF!</definedName>
    <definedName name="_74________K" hidden="1">#REF!</definedName>
    <definedName name="_74_____123Graph_DCHART_2" hidden="1">#REF!</definedName>
    <definedName name="_74____123Graph_LBL_ACHART_2" hidden="1">#REF!</definedName>
    <definedName name="_74__123Graph_DCHART_2" hidden="1">#REF!</definedName>
    <definedName name="_75______________123Graph_LBL_ACHART_1" hidden="1">'[1]synthgraph DCF'!#REF!</definedName>
    <definedName name="_75_________123Graph_LBL_ACHART_3" hidden="1">#REF!</definedName>
    <definedName name="_75______0_K" hidden="1">#REF!</definedName>
    <definedName name="_75_____123Graph_LBL_ACHART_1" hidden="1">'[1]synthgraph DCF'!#REF!</definedName>
    <definedName name="_75____123Graph_LBL_ACHART_3" hidden="1">#REF!</definedName>
    <definedName name="_75__123Graph_LBL_DCHART_1" hidden="1">'[1]synthgraph DCF'!#REF!</definedName>
    <definedName name="_76______________123Graph_LBL_ACHART_2" hidden="1">#REF!</definedName>
    <definedName name="_76_________123Graph_LBL_DCHART_1" hidden="1">'[1]synthgraph DCF'!#REF!</definedName>
    <definedName name="_76_____123Graph_LBL_ACHART_2" hidden="1">#REF!</definedName>
    <definedName name="_76____123Graph_LBL_DCHART_2" hidden="1">#REF!</definedName>
    <definedName name="_76__123Graph_LBL_ACHART_1" hidden="1">'[1]synthgraph DCF'!#REF!</definedName>
    <definedName name="_76__123Graph_LBL_DCHART_1" hidden="1">'[2]synthgraph DCF'!#REF!</definedName>
    <definedName name="_77______________123Graph_LBL_ACHART_3" hidden="1">#REF!</definedName>
    <definedName name="_77_________123Graph_LBL_DCHART_2" hidden="1">#REF!</definedName>
    <definedName name="_77_____123Graph_LBL_ACHART_3" hidden="1">#REF!</definedName>
    <definedName name="_77____123Graph_ACHART_2" hidden="1">#REF!</definedName>
    <definedName name="_77____123Graph_XCHART_2" hidden="1">#REF!</definedName>
    <definedName name="_77__123Graph_LBL_ACHART_2" hidden="1">#REF!</definedName>
    <definedName name="_78______________123Graph_LBL_DCHART_1" hidden="1">'[1]synthgraph DCF'!#REF!</definedName>
    <definedName name="_78_________123Graph_XCHART_2" hidden="1">#REF!</definedName>
    <definedName name="_78_______K" hidden="1">#REF!</definedName>
    <definedName name="_78_____123Graph_LBL_DCHART_1" hidden="1">'[1]synthgraph DCF'!#REF!</definedName>
    <definedName name="_78____123Graph_ACHART_3" hidden="1">#REF!</definedName>
    <definedName name="_78__123Graph_LBL_ACHART_3" hidden="1">#REF!</definedName>
    <definedName name="_78__123Graph_LBL_DCHART_2" hidden="1">#REF!</definedName>
    <definedName name="_79_____________________________________________________0_K" hidden="1">#REF!</definedName>
    <definedName name="_79______________123Graph_LBL_DCHART_2" hidden="1">#REF!</definedName>
    <definedName name="_79__________0_K" hidden="1">#REF!</definedName>
    <definedName name="_79_____0_K" hidden="1">#REF!</definedName>
    <definedName name="_79_____123Graph_LBL_DCHART_2" hidden="1">#REF!</definedName>
    <definedName name="_8_________________________123Graph_LBL_DCHART_1" hidden="1">'[1]synthgraph DCF'!#REF!</definedName>
    <definedName name="_8_____________123Graph_BCHART_1" hidden="1">'[1]synthgraph DCF'!#REF!</definedName>
    <definedName name="_8___________123Graph_LBL_ACHART_1" hidden="1">'[1]synthgraph DCF'!#REF!</definedName>
    <definedName name="_8_________123Graph_DCHART_1" hidden="1">'[1]synthgraph DCF'!#REF!</definedName>
    <definedName name="_8_____123Graph_BCHART_3" hidden="1">#REF!</definedName>
    <definedName name="_8_____123Graph_DCHART_2" hidden="1">#REF!</definedName>
    <definedName name="_8___123Graph_ACHART_3" hidden="1">#REF!</definedName>
    <definedName name="_8___123Graph_BCHART_3" hidden="1">#REF!</definedName>
    <definedName name="_8___123Graph_DCHART_2" hidden="1">#REF!</definedName>
    <definedName name="_8__123Graph_ACHART_1" hidden="1">'[2]synthgraph DCF'!#REF!</definedName>
    <definedName name="_8__123Graph_BCHART_1" hidden="1">'[1]synthgraph DCF'!#REF!</definedName>
    <definedName name="_8__123Graph_BCHART_3" hidden="1">#REF!</definedName>
    <definedName name="_8__123Graph_DCHART_2" hidden="1">#REF!</definedName>
    <definedName name="_80______________123Graph_XCHART_2" hidden="1">#REF!</definedName>
    <definedName name="_80________123Graph_ACHART_1" hidden="1">'[1]synthgraph DCF'!#REF!</definedName>
    <definedName name="_80_____123Graph_XCHART_2" hidden="1">#REF!</definedName>
    <definedName name="_80____123Graph_BCHART_2" hidden="1">#REF!</definedName>
    <definedName name="_80___123Graph_ACHART_1" hidden="1">'[1]synthgraph DCF'!#REF!</definedName>
    <definedName name="_80__123Graph_LBL_DCHART_1" hidden="1">'[1]synthgraph DCF'!#REF!</definedName>
    <definedName name="_81_______________0_K" hidden="1">#REF!</definedName>
    <definedName name="_81________123Graph_ACHART_2" hidden="1">#REF!</definedName>
    <definedName name="_81________K" hidden="1">#REF!</definedName>
    <definedName name="_81____123Graph_BCHART_3" hidden="1">#REF!</definedName>
    <definedName name="_81___123Graph_ACHART_2" hidden="1">#REF!</definedName>
    <definedName name="_81__123Graph_LBL_DCHART_2" hidden="1">#REF!</definedName>
    <definedName name="_81__123Graph_XCHART_2" hidden="1">#REF!</definedName>
    <definedName name="_82_____________123Graph_ACHART_1" hidden="1">'[1]synthgraph DCF'!#REF!</definedName>
    <definedName name="_82________123Graph_ACHART_3" hidden="1">#REF!</definedName>
    <definedName name="_82______0_K" hidden="1">#REF!</definedName>
    <definedName name="_82___123Graph_ACHART_3" hidden="1">#REF!</definedName>
    <definedName name="_82__123Graph_LBL_DCHART_2" hidden="1">#REF!</definedName>
    <definedName name="_82__123Graph_XCHART_2" hidden="1">#REF!</definedName>
    <definedName name="_82K" hidden="1">#REF!</definedName>
    <definedName name="_83_____________123Graph_ACHART_2" hidden="1">#REF!</definedName>
    <definedName name="_83________123Graph_BCHART_1" hidden="1">'[1]synthgraph DCF'!#REF!</definedName>
    <definedName name="_83____123Graph_DCHART_2" hidden="1">#REF!</definedName>
    <definedName name="_83___123Graph_BCHART_1" hidden="1">'[1]synthgraph DCF'!#REF!</definedName>
    <definedName name="_84_____________123Graph_ACHART_3" hidden="1">#REF!</definedName>
    <definedName name="_84________123Graph_BCHART_2" hidden="1">#REF!</definedName>
    <definedName name="_84_____K" hidden="1">#REF!</definedName>
    <definedName name="_84___123Graph_BCHART_2" hidden="1">#REF!</definedName>
    <definedName name="_85_____________123Graph_BCHART_1" hidden="1">'[1]synthgraph DCF'!#REF!</definedName>
    <definedName name="_85________123Graph_BCHART_3" hidden="1">#REF!</definedName>
    <definedName name="_85____123Graph_ACHART_3" hidden="1">#REF!</definedName>
    <definedName name="_85____123Graph_LBL_ACHART_2" hidden="1">#REF!</definedName>
    <definedName name="_85___123Graph_BCHART_3" hidden="1">#REF!</definedName>
    <definedName name="_86_____________123Graph_BCHART_2" hidden="1">#REF!</definedName>
    <definedName name="_86________123Graph_DCHART_1" hidden="1">'[1]synthgraph DCF'!#REF!</definedName>
    <definedName name="_86____123Graph_LBL_ACHART_3" hidden="1">#REF!</definedName>
    <definedName name="_86___0_K" hidden="1">#REF!</definedName>
    <definedName name="_86___123Graph_DCHART_1" hidden="1">'[1]synthgraph DCF'!#REF!</definedName>
    <definedName name="_87_____________123Graph_BCHART_3" hidden="1">#REF!</definedName>
    <definedName name="_87________123Graph_DCHART_2" hidden="1">#REF!</definedName>
    <definedName name="_87___123Graph_DCHART_2" hidden="1">#REF!</definedName>
    <definedName name="_88_____________123Graph_DCHART_1" hidden="1">'[1]synthgraph DCF'!#REF!</definedName>
    <definedName name="_88________123Graph_LBL_ACHART_1" hidden="1">'[1]synthgraph DCF'!#REF!</definedName>
    <definedName name="_88____123Graph_BCHART_3" hidden="1">#REF!</definedName>
    <definedName name="_88____123Graph_LBL_DCHART_2" hidden="1">#REF!</definedName>
    <definedName name="_88___123Graph_LBL_ACHART_1" hidden="1">'[1]synthgraph DCF'!#REF!</definedName>
    <definedName name="_88__123Graph_XCHART_2" hidden="1">#REF!</definedName>
    <definedName name="_88K" hidden="1">#REF!</definedName>
    <definedName name="_89_____________123Graph_DCHART_2" hidden="1">#REF!</definedName>
    <definedName name="_89________123Graph_LBL_ACHART_2" hidden="1">#REF!</definedName>
    <definedName name="_89____123Graph_XCHART_2" hidden="1">#REF!</definedName>
    <definedName name="_89___123Graph_LBL_ACHART_2" hidden="1">#REF!</definedName>
    <definedName name="_9_________________________0_K" hidden="1">#REF!</definedName>
    <definedName name="_9_____________123Graph_BCHART_2" hidden="1">#REF!</definedName>
    <definedName name="_9___________123Graph_LBL_DCHART_1" hidden="1">'[1]synthgraph DCF'!#REF!</definedName>
    <definedName name="_9_________123Graph_LBL_ACHART_1" hidden="1">'[1]synthgraph DCF'!#REF!</definedName>
    <definedName name="_9_____123Graph_LBL_ACHART_1" hidden="1">'[1]synthgraph DCF'!#REF!</definedName>
    <definedName name="_9___123Graph_LBL_ACHART_1" hidden="1">'[1]synthgraph DCF'!#REF!</definedName>
    <definedName name="_9__123Graph_ACHART_2" hidden="1">#REF!</definedName>
    <definedName name="_9__123Graph_BCHART_2" hidden="1">#REF!</definedName>
    <definedName name="_9__123Graph_DCHART_1" hidden="1">'[1]synthgraph DCF'!#REF!</definedName>
    <definedName name="_9__123Graph_LBL_ACHART_1" hidden="1">'[1]synthgraph DCF'!#REF!</definedName>
    <definedName name="_90___________________________________________________0_K" hidden="1">#REF!</definedName>
    <definedName name="_90_____________123Graph_LBL_ACHART_1" hidden="1">'[1]synthgraph DCF'!#REF!</definedName>
    <definedName name="_90________123Graph_LBL_ACHART_3" hidden="1">#REF!</definedName>
    <definedName name="_90_______K" hidden="1">#REF!</definedName>
    <definedName name="_90___123Graph_LBL_ACHART_3" hidden="1">#REF!</definedName>
    <definedName name="_90_0_K" hidden="1">#REF!</definedName>
    <definedName name="_91_________________________________________________123Graph_ACHART_1" hidden="1">'[1]synthgraph DCF'!#REF!</definedName>
    <definedName name="_91_____________123Graph_LBL_ACHART_2" hidden="1">#REF!</definedName>
    <definedName name="_91________123Graph_LBL_DCHART_1" hidden="1">'[1]synthgraph DCF'!#REF!</definedName>
    <definedName name="_91_____0_K" hidden="1">#REF!</definedName>
    <definedName name="_91___123Graph_LBL_DCHART_1" hidden="1">'[1]synthgraph DCF'!#REF!</definedName>
    <definedName name="_92_________________________________________________123Graph_ACHART_2" hidden="1">#REF!</definedName>
    <definedName name="_92_____________123Graph_LBL_ACHART_3" hidden="1">#REF!</definedName>
    <definedName name="_92________123Graph_LBL_DCHART_2" hidden="1">#REF!</definedName>
    <definedName name="_92___123Graph_ACHART_1" hidden="1">'[1]synthgraph DCF'!#REF!</definedName>
    <definedName name="_92___123Graph_LBL_DCHART_2" hidden="1">#REF!</definedName>
    <definedName name="_93_________________________________________________123Graph_ACHART_3" hidden="1">#REF!</definedName>
    <definedName name="_93_____________123Graph_LBL_DCHART_1" hidden="1">'[1]synthgraph DCF'!#REF!</definedName>
    <definedName name="_93________123Graph_XCHART_2" hidden="1">#REF!</definedName>
    <definedName name="_93____123Graph_LBL_ACHART_3" hidden="1">#REF!</definedName>
    <definedName name="_93___123Graph_ACHART_2" hidden="1">#REF!</definedName>
    <definedName name="_93___123Graph_XCHART_2" hidden="1">#REF!</definedName>
    <definedName name="_93K" hidden="1">#REF!</definedName>
    <definedName name="_94_________________________________________________123Graph_BCHART_1" hidden="1">'[1]synthgraph DCF'!#REF!</definedName>
    <definedName name="_94_____________123Graph_LBL_DCHART_2" hidden="1">#REF!</definedName>
    <definedName name="_94_________0_K" hidden="1">#REF!</definedName>
    <definedName name="_94______K" hidden="1">#REF!</definedName>
    <definedName name="_94___123Graph_ACHART_3" hidden="1">#REF!</definedName>
    <definedName name="_95_________________________________________________123Graph_BCHART_2" hidden="1">#REF!</definedName>
    <definedName name="_95_____________123Graph_XCHART_2" hidden="1">#REF!</definedName>
    <definedName name="_95_______123Graph_ACHART_1" hidden="1">'[1]synthgraph DCF'!#REF!</definedName>
    <definedName name="_95___123Graph_BCHART_1" hidden="1">'[1]synthgraph DCF'!#REF!</definedName>
    <definedName name="_96_________________________________________________123Graph_BCHART_3" hidden="1">#REF!</definedName>
    <definedName name="_96______________0_K" hidden="1">#REF!</definedName>
    <definedName name="_96_______123Graph_ACHART_2" hidden="1">#REF!</definedName>
    <definedName name="_96___123Graph_BCHART_2" hidden="1">#REF!</definedName>
    <definedName name="_97_________________________________________________123Graph_DCHART_1" hidden="1">'[1]synthgraph DCF'!#REF!</definedName>
    <definedName name="_97____________123Graph_ACHART_2" hidden="1">#REF!</definedName>
    <definedName name="_97_______123Graph_ACHART_3" hidden="1">#REF!</definedName>
    <definedName name="_97_______K" hidden="1">#REF!</definedName>
    <definedName name="_97___123Graph_BCHART_3" hidden="1">#REF!</definedName>
    <definedName name="_98_________________________________________________123Graph_DCHART_2" hidden="1">#REF!</definedName>
    <definedName name="_98____________123Graph_ACHART_3" hidden="1">#REF!</definedName>
    <definedName name="_98_______123Graph_BCHART_1" hidden="1">'[1]synthgraph DCF'!#REF!</definedName>
    <definedName name="_98___123Graph_DCHART_1" hidden="1">'[1]synthgraph DCF'!#REF!</definedName>
    <definedName name="_99_________________________________________________123Graph_LBL_ACHART_1" hidden="1">'[1]synthgraph DCF'!#REF!</definedName>
    <definedName name="_99____________123Graph_BCHART_2" hidden="1">#REF!</definedName>
    <definedName name="_99_______123Graph_BCHART_2" hidden="1">#REF!</definedName>
    <definedName name="_99___123Graph_ACHART_1" hidden="1">'[1]synthgraph DCF'!#REF!</definedName>
    <definedName name="_99___123Graph_DCHART_2" hidden="1">#REF!</definedName>
    <definedName name="_cle1" hidden="1">#REF!</definedName>
    <definedName name="_Fill" hidden="1">#REF!</definedName>
    <definedName name="_Key1" hidden="1">#REF!</definedName>
    <definedName name="_Key2" hidden="1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arse_In" hidden="1">#REF!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lnm._FilterDatabase" localSheetId="0" hidden="1">'Факт по выдачам'!$A$1:$W$194</definedName>
    <definedName name="a" hidden="1">#REF!</definedName>
    <definedName name="aa" hidden="1">{#N/A,#N/A,TRUE,"Pro Forma";#N/A,#N/A,TRUE,"PF_Bal";#N/A,#N/A,TRUE,"PF_INC";#N/A,#N/A,TRUE,"CBE";#N/A,#N/A,TRUE,"SWK"}</definedName>
    <definedName name="aaa" hidden="1">{#N/A,#N/A,TRUE,"financial";#N/A,#N/A,TRUE,"plants"}</definedName>
    <definedName name="aaaaaaa" hidden="1">{#N/A,#N/A,FALSE,"Лист15"}</definedName>
    <definedName name="ab" hidden="1">{#N/A,#N/A,TRUE,"Pro Forma";#N/A,#N/A,TRUE,"PF_Bal";#N/A,#N/A,TRUE,"PF_INC";#N/A,#N/A,TRUE,"CBE";#N/A,#N/A,TRUE,"SWK"}</definedName>
    <definedName name="ABRACADABRA" hidden="1">#REF!</definedName>
    <definedName name="AccessDatabase" hidden="1">"C:\Мои документы\Ермек\Insurance.mdb"</definedName>
    <definedName name="addg" hidden="1">{#N/A,#N/A,FALSE,"CBE";#N/A,#N/A,FALSE,"SWK"}</definedName>
    <definedName name="anabel" hidden="1">{#N/A,#N/A,FALSE,"Eastern";#N/A,#N/A,FALSE,"Western"}</definedName>
    <definedName name="anscount" hidden="1">2</definedName>
    <definedName name="aqz" hidden="1">{#N/A,#N/A,FALSE,"Eastern";#N/A,#N/A,FALSE,"Western"}</definedName>
    <definedName name="as" hidden="1">{"comp1",#N/A,FALSE,"COMPS";"footnotes",#N/A,FALSE,"COMPS"}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{#N/A,#N/A,FALSE,"Calc";#N/A,#N/A,FALSE,"Sensitivity";#N/A,#N/A,FALSE,"LT Earn.Dil.";#N/A,#N/A,FALSE,"Dil. AVP"}</definedName>
    <definedName name="asdfrgt" hidden="1">{#N/A,#N/A,FALSE,"Лист15"}</definedName>
    <definedName name="avdd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bb" hidden="1">{#N/A,#N/A,FALSE,"Лист15"}</definedName>
    <definedName name="bbbbbbbbbbbbbbbbbbbbbbbbbbbbbbb" hidden="1">{#N/A,#N/A,FALSE,"Лист15"}</definedName>
    <definedName name="bbbbbbbbbbbbbbbbbbbbbbbbbbbbbbbbbbb" hidden="1">{#N/A,#N/A,FALSE,"Лист15"}</definedName>
    <definedName name="BG_Del" hidden="1">15</definedName>
    <definedName name="BG_Ins" hidden="1">4</definedName>
    <definedName name="BG_Mod" hidden="1">6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usiz" hidden="1">{#N/A,#N/A,FALSE,"Eastern";#N/A,#N/A,FALSE,"Western"}</definedName>
    <definedName name="Cable" hidden="1">{#N/A,#N/A,FALSE,"Operations";#N/A,#N/A,FALSE,"Financials"}</definedName>
    <definedName name="Cable2" hidden="1">{#N/A,#N/A,FALSE,"Operations";#N/A,#N/A,FALSE,"Financials"}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ccccccccccccccccccccccccccccccccc" hidden="1">{#N/A,#N/A,FALSE,"Лист15"}</definedName>
    <definedName name="cds_BRANCH" hidden="1">[4]XLR_NoRangeSheet!$G$6</definedName>
    <definedName name="cds_DT" hidden="1">[4]XLR_NoRangeSheet!$C$6</definedName>
    <definedName name="cds_DTCALC" hidden="1">[4]XLR_NoRangeSheet!$E$6</definedName>
    <definedName name="cds_DTEND" hidden="1">[4]XLR_NoRangeSheet!$D$6</definedName>
    <definedName name="cds_NAME" hidden="1">[4]XLR_NoRangeSheet!$B$6</definedName>
    <definedName name="cds_REPORT" hidden="1">[4]XLR_NoRangeSheet!$F$6</definedName>
    <definedName name="cfvb" hidden="1">{#N/A,#N/A,FALSE,"Лист15"}</definedName>
    <definedName name="Comparable" hidden="1">{"First Page",#N/A,FALSE,"Surfactants LBO";"Second Page",#N/A,FALSE,"Surfactants LBO"}</definedName>
    <definedName name="cooper2" hidden="1">{#N/A,#N/A,TRUE,"Pro Forma";#N/A,#N/A,TRUE,"PF_Bal";#N/A,#N/A,TRUE,"PF_INC";#N/A,#N/A,TRUE,"CBE";#N/A,#N/A,TRUE,"SWK"}</definedName>
    <definedName name="cv" hidden="1">{#N/A,#N/A,FALSE,"Лист15"}</definedName>
    <definedName name="cvb" hidden="1">{#N/A,#N/A,FALSE,"Operations";#N/A,#N/A,FALSE,"Financials"}</definedName>
    <definedName name="cvx" hidden="1">{#N/A,#N/A,FALSE,"Лист15"}</definedName>
    <definedName name="cxzvb" hidden="1">{#N/A,#N/A,FALSE,"Лист15"}</definedName>
    <definedName name="dfd" hidden="1">{"comp1",#N/A,FALSE,"COMPS";"footnotes",#N/A,FALSE,"COMPS"}</definedName>
    <definedName name="dfgh" hidden="1">[5]Plan_acc_!$E$55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sg" hidden="1">{#N/A,#N/A,FALSE,"Calc";#N/A,#N/A,FALSE,"Sensitivity";#N/A,#N/A,FALSE,"LT Earn.Dil.";#N/A,#N/A,FALSE,"Dil. AVP"}</definedName>
    <definedName name="E.On" hidden="1">{#N/A,#N/A,FALSE,"Eastern";#N/A,#N/A,FALSE,"Western"}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e" hidden="1">{#N/A,#N/A,FALSE,"Calc";#N/A,#N/A,FALSE,"Sensitivity";#N/A,#N/A,FALSE,"LT Earn.Dil.";#N/A,#N/A,FALSE,"Dil. AVP"}</definedName>
    <definedName name="eeeeeeeeeeeeeeeeeeeeeeeee" hidden="1">{#N/A,#N/A,FALSE,"Лист15"}</definedName>
    <definedName name="emily" hidden="1">{#N/A,#N/A,FALSE,"Calc";#N/A,#N/A,FALSE,"Sensitivity";#N/A,#N/A,FALSE,"LT Earn.Dil.";#N/A,#N/A,FALSE,"Dil. AVP"}</definedName>
    <definedName name="Endesa" hidden="1">{#N/A,#N/A,FALSE,"Eastern";#N/A,#N/A,FALSE,"Western"}</definedName>
    <definedName name="enel" hidden="1">{#N/A,#N/A,FALSE,"Eastern";#N/A,#N/A,FALSE,"Western"}</definedName>
    <definedName name="er" hidden="1">#REF!</definedName>
    <definedName name="ererer" hidden="1">#REF!</definedName>
    <definedName name="esd" hidden="1">{#N/A,#N/A,FALSE,"Eastern";#N/A,#N/A,FALSE,"Western"}</definedName>
    <definedName name="etet" hidden="1">{#N/A,#N/A,FALSE,"Calc";#N/A,#N/A,FALSE,"Sensitivity";#N/A,#N/A,FALSE,"LT Earn.Dil.";#N/A,#N/A,FALSE,"Dil. AVP"}</definedName>
    <definedName name="eyr" hidden="1">{"hiden",#N/A,FALSE,"14";"hidden",#N/A,FALSE,"16";"hidden",#N/A,FALSE,"18";"hidden",#N/A,FALSE,"20"}</definedName>
    <definedName name="ezaqs" hidden="1">{#N/A,#N/A,FALSE,"Eastern";#N/A,#N/A,FALSE,"Western"}</definedName>
    <definedName name="f" hidden="1">{"assumption cash",#N/A,TRUE,"Merger";"has gets cash",#N/A,TRUE,"Merger";"accretion dilution",#N/A,TRUE,"Merger";"comparison credit stats",#N/A,TRUE,"Merger";"pf credit stats",#N/A,TRUE,"Merger";"pf sheets",#N/A,TRUE,"Merger"}</definedName>
    <definedName name="FAPL" hidden="1">#REF!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s" hidden="1">{"comps",#N/A,FALSE,"comps";"notes",#N/A,FALSE,"comps"}</definedName>
    <definedName name="fdsf" hidden="1">{"general",#N/A,FALSE,"Assumptions"}</definedName>
    <definedName name="ffff" hidden="1">{"comps",#N/A,FALSE,"comps";"notes",#N/A,FALSE,"comps"}</definedName>
    <definedName name="fgghj" hidden="1">{#N/A,#N/A,FALSE,"Лист15"}</definedName>
    <definedName name="fgsg" hidden="1">{"consolidated",#N/A,FALSE,"Sheet1";"cms",#N/A,FALSE,"Sheet1";"fse",#N/A,FALSE,"Sheet1"}</definedName>
    <definedName name="france" hidden="1">{#N/A,#N/A,FALSE,"Eastern";#N/A,#N/A,FALSE,"Western"}</definedName>
    <definedName name="fsfs" hidden="1">{#N/A,#N/A,FALSE,"Calc";#N/A,#N/A,FALSE,"Sensitivity";#N/A,#N/A,FALSE,"LT Earn.Dil.";#N/A,#N/A,FALSE,"Dil. AVP"}</definedName>
    <definedName name="gg" hidden="1">{#N/A,#N/A,FALSE,"Operations";#N/A,#N/A,FALSE,"Financials"}</definedName>
    <definedName name="ggf" hidden="1">{"comps",#N/A,FALSE,"comps";"notes",#N/A,FALSE,"comps"}</definedName>
    <definedName name="ghjkl" hidden="1">{#N/A,#N/A,FALSE,"Лист15"}</definedName>
    <definedName name="hbhytgy" hidden="1">{#N/A,#N/A,FALSE,"Лист15"}</definedName>
    <definedName name="hfdhijdhuf" hidden="1">{#N/A,#N/A,FALSE,"Лист15"}</definedName>
    <definedName name="hgfd" hidden="1">{#N/A,#N/A,FALSE,"Лист15"}</definedName>
    <definedName name="hgfjgfhd" hidden="1">'[6]synthgraph DCF'!#REF!</definedName>
    <definedName name="hh" hidden="1">{#N/A,#N/A,FALSE,"Eastern";#N/A,#N/A,FALSE,"Western"}</definedName>
    <definedName name="hhhhhhhhh" hidden="1">{#N/A,#N/A,FALSE,"Лист15"}</definedName>
    <definedName name="hhhhhhhhhhhhhhhhhhhhhhhhhhh" hidden="1">{#N/A,#N/A,FALSE,"Лист15"}</definedName>
    <definedName name="hhhjh" hidden="1">#REF!</definedName>
    <definedName name="hhhsdf" hidden="1">{"up stand alones",#N/A,FALSE,"Acquiror"}</definedName>
    <definedName name="hjkiuy" hidden="1">{#N/A,#N/A,FALSE,"Лист15"}</definedName>
    <definedName name="hnhjmjk" hidden="1">{#N/A,#N/A,FALSE,"Лист15"}</definedName>
    <definedName name="HTML_CodePage" hidden="1">1251</definedName>
    <definedName name="HTML_Control" hidden="1">{"'TAB5'!$A$3:$H$122","'TAB3'!$A$3:$H$122","'TAB4'!$A$3:$H$122","'TAB6'!$A$3:$G$122"}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"D:\bal\6.htm"</definedName>
    <definedName name="HTML_Title" hidden="1">""</definedName>
    <definedName name="hyg" hidden="1">{#N/A,#N/A,FALSE,"Eastern";#N/A,#N/A,FALSE,"Western"}</definedName>
    <definedName name="i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nput1" hidden="1">{#N/A,#N/A,FALSE,"Aging Summary";#N/A,#N/A,FALSE,"Ratio Analysis";#N/A,#N/A,FALSE,"Test 120 Day Accts";#N/A,#N/A,FALSE,"Tickmarks"}</definedName>
    <definedName name="j" hidden="1">{#N/A,#N/A,FALSE,"Calc";#N/A,#N/A,FALSE,"Sensitivity";#N/A,#N/A,FALSE,"LT Earn.Dil.";#N/A,#N/A,FALSE,"Dil. AVP"}</definedName>
    <definedName name="jeanne" hidden="1">{#N/A,#N/A,FALSE,"Eastern";#N/A,#N/A,FALSE,"Western"}</definedName>
    <definedName name="jgjhg" hidden="1">[5]Plan_acc_!$E$55</definedName>
    <definedName name="jhggff" hidden="1">{#N/A,#N/A,FALSE,"Лист15"}</definedName>
    <definedName name="jj" hidden="1">{#N/A,#N/A,FALSE,"Eastern";#N/A,#N/A,FALSE,"Western"}</definedName>
    <definedName name="jjjjjjjjjjjjjjjjjjjjjjjjjjjjjjj" hidden="1">{#N/A,#N/A,FALSE,"Лист15"}</definedName>
    <definedName name="KIT" hidden="1">{"equity comps",#N/A,FALSE,"CS Comps";"equity comps",#N/A,FALSE,"PS Comps";"equity comps",#N/A,FALSE,"GIC_Comps";"equity comps",#N/A,FALSE,"GIC2_Comps"}</definedName>
    <definedName name="kkk" hidden="1">{#N/A,#N/A,FALSE,"Лист15"}</definedName>
    <definedName name="kkkkkkkkkkkkkkkkkkkkkkkkkkkkkkkkkkkk" hidden="1">{#N/A,#N/A,FALSE,"Лист15"}</definedName>
    <definedName name="kol" hidden="1">{"away stand alones",#N/A,FALSE,"Target"}</definedName>
    <definedName name="limcount" hidden="1">2</definedName>
    <definedName name="lklkl" hidden="1">{"consolidated",#N/A,FALSE,"Sheet1";"cms",#N/A,FALSE,"Sheet1";"fse",#N/A,FALSE,"Sheet1"}</definedName>
    <definedName name="mmmmm" hidden="1">{#N/A,#N/A,FALSE,"Calc";#N/A,#N/A,FALSE,"Sensitivity";#N/A,#N/A,FALSE,"LT Earn.Dil.";#N/A,#N/A,FALSE,"Dil. AVP"}</definedName>
    <definedName name="mmmmmmmmmm" hidden="1">{#N/A,#N/A,FALSE,"Лист15"}</definedName>
    <definedName name="mmmmmmmmmmmmmmmmmmm" hidden="1">{#N/A,#N/A,FALSE,"Лист15"}</definedName>
    <definedName name="nmjhgfdrtyu" hidden="1">{#N/A,#N/A,FALSE,"Лист15"}</definedName>
    <definedName name="nnnnnnnnnnnn" hidden="1">{#N/A,#N/A,FALSE,"Лист15"}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uveau" hidden="1">#REF!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ui" hidden="1">#REF!</definedName>
    <definedName name="pmser" hidden="1">{#N/A,#N/A,FALSE,"Eastern";#N/A,#N/A,FALSE,"Western"}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" hidden="1">{#N/A,#N/A,FALSE,"Eastern";#N/A,#N/A,FALSE,"Western"}</definedName>
    <definedName name="pp" hidden="1">{#N/A,#N/A,FALSE,"Eastern";#N/A,#N/A,FALSE,"Western"}</definedName>
    <definedName name="print4" hidden="1">{#N/A,#N/A,FALSE,"Operations";#N/A,#N/A,FALSE,"Financials"}</definedName>
    <definedName name="prout" hidden="1">{"comp1",#N/A,FALSE,"COMPS";"footnotes",#N/A,FALSE,"COMPS"}</definedName>
    <definedName name="qeazr" hidden="1">{#N/A,#N/A,FALSE,"Eastern";#N/A,#N/A,FALSE,"Western"}</definedName>
    <definedName name="qqqqqqqqqqqqqqqqqqqqqqqqqqqqqqqqqqqqqqqqqqqqqq" hidden="1">{#N/A,#N/A,FALSE,"Лист15"}</definedName>
    <definedName name="QUOTE_1669_OTF_DoNotDeleteThisName_1" hidden="1">#REF!</definedName>
    <definedName name="qwert" hidden="1">{#N/A,#N/A,FALSE,"Лист15"}</definedName>
    <definedName name="qwweerr" hidden="1">{#N/A,#N/A,FALSE,"Лист15"}</definedName>
    <definedName name="re" hidden="1">{#N/A,#N/A,FALSE,"Лист15"}</definedName>
    <definedName name="rrrrrrrrrrrrrrrrrrrrrrrrrrrrrrrr" hidden="1">{#N/A,#N/A,FALSE,"Лист15"}</definedName>
    <definedName name="rty" hidden="1">{#N/A,#N/A,TRUE,"Pro Forma";#N/A,#N/A,TRUE,"PF_Bal";#N/A,#N/A,TRUE,"PF_INC";#N/A,#N/A,TRUE,"CBE";#N/A,#N/A,TRUE,"SWK"}</definedName>
    <definedName name="s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sss" hidden="1">[5]Plan_acc_!$E$55</definedName>
    <definedName name="se" hidden="1">{"consolidated",#N/A,FALSE,"Sheet1";"cms",#N/A,FALSE,"Sheet1";"fse",#N/A,FALSE,"Sheet1"}</definedName>
    <definedName name="sencount" hidden="1">2</definedName>
    <definedName name="sf" hidden="1">{#N/A,#N/A,FALSE,"Лист15"}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s" hidden="1">{"away stand alones",#N/A,FALSE,"Target"}</definedName>
    <definedName name="ssss" hidden="1">{"casespecific",#N/A,FALSE,"Assumptions"}</definedName>
    <definedName name="sssss" hidden="1">{#N/A,#N/A,FALSE,"Calc";#N/A,#N/A,FALSE,"Sensitivity";#N/A,#N/A,FALSE,"LT Earn.Dil.";#N/A,#N/A,FALSE,"Dil. AVP"}</definedName>
    <definedName name="sssssssssssssssssssss" hidden="1">{#N/A,#N/A,FALSE,"Лист15"}</definedName>
    <definedName name="telop" hidden="1">{#N/A,#N/A,FALSE,"Eastern";#N/A,#N/A,FALSE,"Western"}</definedName>
    <definedName name="TextRefCopyRangeCount" hidden="1">67</definedName>
    <definedName name="tg" hidden="1">{#N/A,#N/A,FALSE,"Лист15"}</definedName>
    <definedName name="th" hidden="1">{#N/A,#N/A,FALSE,"Aging Summary";#N/A,#N/A,FALSE,"Ratio Analysis";#N/A,#N/A,FALSE,"Test 120 Day Accts";#N/A,#N/A,FALSE,"Tickmarks"}</definedName>
    <definedName name="thth" hidden="1">{#N/A,#N/A,FALSE,"Calc";#N/A,#N/A,FALSE,"Sensitivity";#N/A,#N/A,FALSE,"LT Earn.Dil.";#N/A,#N/A,FALSE,"Dil. AVP"}</definedName>
    <definedName name="tr" hidden="1">{#N/A,#N/A,FALSE,"Лист15"}</definedName>
    <definedName name="tre" hidden="1">{#N/A,#N/A,FALSE,"Eastern";#N/A,#N/A,FALSE,"Western"}</definedName>
    <definedName name="tyu" hidden="1">{"consolidated",#N/A,FALSE,"Sheet1";"cms",#N/A,FALSE,"Sheet1";"fse",#N/A,FALSE,"Sheet1"}</definedName>
    <definedName name="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ujik" hidden="1">{#N/A,#N/A,FALSE,"Лист15"}</definedName>
    <definedName name="vo" hidden="1">{"consolidated",#N/A,FALSE,"Sheet1";"cms",#N/A,FALSE,"Sheet1";"fse",#N/A,FALSE,"Sheet1"}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{"casespecific",#N/A,FALSE,"Assumptions"}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del." hidden="1">{#N/A,#N/A,TRUE,"Cover sheet";#N/A,#N/A,TRUE,"DCF analysis";#N/A,#N/A,TRUE,"WACC calculation"}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raph._.edition." hidden="1">{#N/A,#N/A,FALSE,"KPI-EMM-Graph";#N/A,#N/A,FALSE,"Cost Graph";#N/A,#N/A,FALSE,"Cash graph";#N/A,#N/A,FALSE,"Order Sales Graph"}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Report1." hidden="1">{#N/A,#N/A,FALSE,"Operations";#N/A,#N/A,FALSE,"Financials"}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Исполнение._.сметы._.затрат." hidden="1">{#N/A,#N/A,FALSE,"Лист15"}</definedName>
    <definedName name="wrn.Исполнение._.сметы._.затрат._1" hidden="1">{#N/A,#N/A,FALSE,"Лист15"}</definedName>
    <definedName name="wrn.Исполнение._.смкты._.затарат." hidden="1">{#N/A,#N/A,FALSE,"Лист15"}</definedName>
    <definedName name="wrn.Исполнение._.смкты._.затарат._1" hidden="1">{#N/A,#N/A,FALSE,"Лист15"}</definedName>
    <definedName name="WRN2.Document" hidden="1">{"consolidated",#N/A,FALSE,"Sheet1";"cms",#N/A,FALSE,"Sheet1";"fse",#N/A,FALSE,"Sheet1"}</definedName>
    <definedName name="wsetm" hidden="1">{#N/A,#N/A,FALSE,"Eastern";#N/A,#N/A,FALSE,"Western"}</definedName>
    <definedName name="x" hidden="1">{#N/A,#N/A,TRUE,"Pro Forma";#N/A,#N/A,TRUE,"PF_Bal";#N/A,#N/A,TRUE,"PF_INC";#N/A,#N/A,TRUE,"CBE";#N/A,#N/A,TRUE,"SWK"}</definedName>
    <definedName name="xcz" hidden="1">{#N/A,#N/A,FALSE,"Лист15"}</definedName>
    <definedName name="xdc" hidden="1">{#N/A,#N/A,FALSE,"Лист15"}</definedName>
    <definedName name="XRefCopyRangeCount" hidden="1">1</definedName>
    <definedName name="xxx" hidden="1">{#N/A,#N/A,FALSE,"Operations";#N/A,#N/A,FALSE,"Financials"}</definedName>
    <definedName name="xxxxx" hidden="1">{#N/A,#N/A,FALSE,"Calc";#N/A,#N/A,FALSE,"Sensitivity";#N/A,#N/A,FALSE,"LT Earn.Dil.";#N/A,#N/A,FALSE,"Dil. AVP"}</definedName>
    <definedName name="yut" hidden="1">{#N/A,#N/A,FALSE,"Лист15"}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q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xsda" hidden="1">{#N/A,#N/A,FALSE,"Лист15"}</definedName>
    <definedName name="zzzzzz" hidden="1">{#N/A,#N/A,FALSE,"Лист15"}</definedName>
    <definedName name="zzzzzzzzzzzzzzzzzzzzzzzzzzzzzzzzzzzz" hidden="1">{#N/A,#N/A,FALSE,"Лист15"}</definedName>
    <definedName name="А1452" hidden="1">#REF!</definedName>
    <definedName name="ааааа" hidden="1">#REF!</definedName>
    <definedName name="аааааааааааааааааа" hidden="1">{#N/A,#N/A,FALSE,"Лист15"}</definedName>
    <definedName name="аапапррар" hidden="1">{#N/A,#N/A,FALSE,"Лист15"}</definedName>
    <definedName name="акт" hidden="1">{#N/A,#N/A,FALSE,"Лист15"}</definedName>
    <definedName name="акт_1" hidden="1">{#N/A,#N/A,FALSE,"Лист15"}</definedName>
    <definedName name="Актау" hidden="1">{#N/A,#N/A,FALSE,"Лист15"}</definedName>
    <definedName name="актобе" hidden="1">{#N/A,#N/A,FALSE,"Лист15"}</definedName>
    <definedName name="актобе_1" hidden="1">{#N/A,#N/A,FALSE,"Лист15"}</definedName>
    <definedName name="апр" hidden="1">{#N/A,#N/A,FALSE,"Лист15"}</definedName>
    <definedName name="апр_1" hidden="1">{#N/A,#N/A,FALSE,"Лист15"}</definedName>
    <definedName name="апрнрановл" hidden="1">#REF!</definedName>
    <definedName name="ара" hidden="1">{#N/A,#N/A,FALSE,"Лист15"}</definedName>
    <definedName name="ара_1" hidden="1">{#N/A,#N/A,FALSE,"Лист15"}</definedName>
    <definedName name="арврррвамвп" hidden="1">#REF!</definedName>
    <definedName name="арпропвыоы" hidden="1">#REF!</definedName>
    <definedName name="Атырау" hidden="1">{#N/A,#N/A,FALSE,"Лист15"}</definedName>
    <definedName name="бббббббббббббб" hidden="1">{#N/A,#N/A,FALSE,"Лист15"}</definedName>
    <definedName name="бля" hidden="1">{#N/A,#N/A,FALSE,"Лист15"}</definedName>
    <definedName name="бори" hidden="1">{#N/A,#N/A,FALSE,"Лист15"}</definedName>
    <definedName name="вап" hidden="1">{#N/A,#N/A,FALSE,"Лист15"}</definedName>
    <definedName name="ввв" hidden="1">#N/A</definedName>
    <definedName name="ггг" hidden="1">{#N/A,#N/A,FALSE,"Лист15"}</definedName>
    <definedName name="Гр" hidden="1">{"casespecific",#N/A,FALSE,"Assumptions"}</definedName>
    <definedName name="Графики" hidden="1">{#N/A,#N/A,TRUE,"Pro Forma";#N/A,#N/A,TRUE,"PF_Bal";#N/A,#N/A,TRUE,"PF_INC";#N/A,#N/A,TRUE,"CBE";#N/A,#N/A,TRUE,"SWK"}</definedName>
    <definedName name="движение" hidden="1">{#N/A,#N/A,FALSE,"Лист15"}</definedName>
    <definedName name="движение_1" hidden="1">{#N/A,#N/A,FALSE,"Лист15"}</definedName>
    <definedName name="ддд" hidden="1">{#N/A,#N/A,FALSE,"Лист15"}</definedName>
    <definedName name="длл" hidden="1">{#N/A,#N/A,FALSE,"Лист15"}</definedName>
    <definedName name="ж" hidden="1">#REF!</definedName>
    <definedName name="жжж" hidden="1">{#N/A,#N/A,FALSE,"Лист15"}</definedName>
    <definedName name="иииииииииии" hidden="1">{#N/A,#N/A,FALSE,"Лист15"}</definedName>
    <definedName name="импакен" hidden="1">{#N/A,#N/A,FALSE,"Лист15"}</definedName>
    <definedName name="Исполнение" hidden="1">{#N/A,#N/A,FALSE,"Лист15"}</definedName>
    <definedName name="кал" hidden="1">{#N/A,#N/A,FALSE,"Лист15"}</definedName>
    <definedName name="кал_1" hidden="1">{#N/A,#N/A,FALSE,"Лист15"}</definedName>
    <definedName name="канц." hidden="1">{#N/A,#N/A,FALSE,"Лист15"}</definedName>
    <definedName name="канц.тов." hidden="1">{#N/A,#N/A,FALSE,"Лист15"}</definedName>
    <definedName name="канцел." hidden="1">{#N/A,#N/A,FALSE,"Лист15"}</definedName>
    <definedName name="кв" hidden="1">{#N/A,#N/A,FALSE,"Лист15"}</definedName>
    <definedName name="ккк" hidden="1">{#N/A,#N/A,FALSE,"Лист15"}</definedName>
    <definedName name="комм.усл." hidden="1">{#N/A,#N/A,FALSE,"Лист15"}</definedName>
    <definedName name="копия" hidden="1">#REF!</definedName>
    <definedName name="ля" hidden="1">{#N/A,#N/A,FALSE,"Лист15"}</definedName>
    <definedName name="м" hidden="1">'[1]synthgraph DCF'!#REF!</definedName>
    <definedName name="мат" hidden="1">{#N/A,#N/A,FALSE,"Лист15"}</definedName>
    <definedName name="материалы" hidden="1">{#N/A,#N/A,FALSE,"Лист15"}</definedName>
    <definedName name="материалы_1" hidden="1">{#N/A,#N/A,FALSE,"Лист15"}</definedName>
    <definedName name="не" hidden="1">{#N/A,#N/A,FALSE,"Лист15"}</definedName>
    <definedName name="НР1" hidden="1">#REF!</definedName>
    <definedName name="о" hidden="1">{#N/A,#N/A,FALSE,"Лист15"}</definedName>
    <definedName name="ооо" hidden="1">{#N/A,#N/A,FALSE,"Лист15"}</definedName>
    <definedName name="оооо" hidden="1">#REF!</definedName>
    <definedName name="оп" hidden="1">{#N/A,#N/A,FALSE,"Лист15"}</definedName>
    <definedName name="орпакенгш" hidden="1">{#N/A,#N/A,FALSE,"Лист15"}</definedName>
    <definedName name="паорап" hidden="1">{"First Page",#N/A,FALSE,"Surfactants LBO";"Second Page",#N/A,FALSE,"Surfactants LBO"}</definedName>
    <definedName name="папрарар" hidden="1">#REF!</definedName>
    <definedName name="парпарп" hidden="1">#REF!</definedName>
    <definedName name="пвап" hidden="1">#REF!</definedName>
    <definedName name="пор" hidden="1">{#N/A,#N/A,FALSE,"Лист15"}</definedName>
    <definedName name="ппп" hidden="1">#REF!</definedName>
    <definedName name="пппп" hidden="1">#REF!</definedName>
    <definedName name="прарарар" hidden="1">#REF!</definedName>
    <definedName name="преку" hidden="1">{#N/A,#N/A,FALSE,"Лист15"}</definedName>
    <definedName name="пролграаммм" hidden="1">{#N/A,#N/A,FALSE,"Лист15"}</definedName>
    <definedName name="пролграаммм_1" hidden="1">{#N/A,#N/A,FALSE,"Лист15"}</definedName>
    <definedName name="пролпл12562" hidden="1">#REF!</definedName>
    <definedName name="прпооопл" hidden="1">#REF!</definedName>
    <definedName name="пррноллрпп" hidden="1">#REF!</definedName>
    <definedName name="рбопапо" hidden="1">#REF!</definedName>
    <definedName name="ророр" hidden="1">{#N/A,#N/A,FALSE,"Лист15"}</definedName>
    <definedName name="рп" hidden="1">{#N/A,#N/A,FALSE,"Лист15"}</definedName>
    <definedName name="рпррпра" hidden="1">{#N/A,#N/A,FALSE,"Лист15"}</definedName>
    <definedName name="сод.зд." hidden="1">{#N/A,#N/A,FALSE,"Лист15"}</definedName>
    <definedName name="тьлдж" hidden="1">{#N/A,#N/A,FALSE,"Лист15"}</definedName>
    <definedName name="уке" hidden="1">{#N/A,#N/A,FALSE,"Лист15"}</definedName>
    <definedName name="ууууууууууу" hidden="1">{#N/A,#N/A,FALSE,"Лист15"}</definedName>
    <definedName name="фот2" hidden="1">{#N/A,#N/A,FALSE,"Лист15"}</definedName>
    <definedName name="ц" hidden="1">{#N/A,#N/A,FALSE,"Aging Summary";#N/A,#N/A,FALSE,"Ratio Analysis";#N/A,#N/A,FALSE,"Test 120 Day Accts";#N/A,#N/A,FALSE,"Tickmarks"}</definedName>
    <definedName name="ца" hidden="1">{#N/A,#N/A,FALSE,"Aging Summary";#N/A,#N/A,FALSE,"Ratio Analysis";#N/A,#N/A,FALSE,"Test 120 Day Accts";#N/A,#N/A,FALSE,"Tickmarks"}</definedName>
    <definedName name="ЦО" hidden="1">{#N/A,#N/A,FALSE,"Лист15"}</definedName>
    <definedName name="черновой" hidden="1">{#N/A,#N/A,FALSE,"Лист15"}</definedName>
    <definedName name="щ" hidden="1">{#N/A,#N/A,FALSE,"Лист15"}</definedName>
    <definedName name="щщщщщщщ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ь" hidden="1">#REF!</definedName>
    <definedName name="ььььь" hidden="1">#REF!</definedName>
    <definedName name="Январь" hidden="1">{#N/A,#N/A,FALSE,"Лист15"}</definedName>
  </definedNames>
  <calcPr calcId="152511"/>
</workbook>
</file>

<file path=xl/calcChain.xml><?xml version="1.0" encoding="utf-8"?>
<calcChain xmlns="http://schemas.openxmlformats.org/spreadsheetml/2006/main">
  <c r="AR146" i="12" l="1"/>
  <c r="AR145" i="12"/>
  <c r="AR144" i="12"/>
  <c r="AR143" i="12"/>
  <c r="AR142" i="12"/>
  <c r="AR141" i="12"/>
  <c r="AR140" i="12"/>
  <c r="AR139" i="12"/>
  <c r="AR138" i="12"/>
  <c r="D64" i="12"/>
  <c r="D63" i="12"/>
  <c r="AR129" i="12"/>
  <c r="AR128" i="12"/>
  <c r="AR127" i="12"/>
  <c r="AR126" i="12"/>
  <c r="AR125" i="12"/>
  <c r="AR124" i="12"/>
  <c r="AR123" i="12"/>
  <c r="AR122" i="12"/>
  <c r="AR121" i="12"/>
  <c r="AR113" i="12"/>
  <c r="AR112" i="12"/>
  <c r="AR111" i="12"/>
  <c r="AR110" i="12"/>
  <c r="AR109" i="12"/>
  <c r="AR108" i="12"/>
  <c r="AR107" i="12"/>
  <c r="AR106" i="12"/>
  <c r="AR105" i="12"/>
  <c r="AR97" i="12"/>
  <c r="AR96" i="12"/>
  <c r="AR95" i="12"/>
  <c r="AR94" i="12"/>
  <c r="AR93" i="12"/>
  <c r="AR92" i="12"/>
  <c r="AR91" i="12"/>
  <c r="AR90" i="12"/>
  <c r="AR89" i="12"/>
  <c r="AR81" i="12"/>
  <c r="AR80" i="12"/>
  <c r="AR79" i="12"/>
  <c r="AR78" i="12"/>
  <c r="AR77" i="12"/>
  <c r="AR76" i="12"/>
  <c r="AR75" i="12"/>
  <c r="AR74" i="12"/>
  <c r="AR73" i="12"/>
  <c r="M53" i="12"/>
  <c r="L53" i="12"/>
  <c r="K53" i="12"/>
  <c r="J53" i="12"/>
  <c r="I53" i="12"/>
  <c r="H53" i="12"/>
  <c r="G53" i="12"/>
  <c r="F53" i="12"/>
  <c r="E53" i="12"/>
  <c r="M52" i="12"/>
  <c r="L52" i="12"/>
  <c r="K52" i="12"/>
  <c r="J52" i="12"/>
  <c r="I52" i="12"/>
  <c r="H52" i="12"/>
  <c r="G52" i="12"/>
  <c r="F52" i="12"/>
  <c r="E52" i="12"/>
  <c r="M51" i="12"/>
  <c r="L51" i="12"/>
  <c r="K51" i="12"/>
  <c r="J51" i="12"/>
  <c r="I51" i="12"/>
  <c r="H51" i="12"/>
  <c r="G51" i="12"/>
  <c r="F51" i="12"/>
  <c r="E51" i="12"/>
  <c r="M50" i="12"/>
  <c r="L50" i="12"/>
  <c r="K50" i="12"/>
  <c r="J50" i="12"/>
  <c r="J56" i="12" s="1"/>
  <c r="I50" i="12"/>
  <c r="I56" i="12" s="1"/>
  <c r="H50" i="12"/>
  <c r="G50" i="12"/>
  <c r="F50" i="12"/>
  <c r="E50" i="12"/>
  <c r="M49" i="12"/>
  <c r="L49" i="12"/>
  <c r="K49" i="12"/>
  <c r="J49" i="12"/>
  <c r="I49" i="12"/>
  <c r="H49" i="12"/>
  <c r="G49" i="12"/>
  <c r="F49" i="12"/>
  <c r="E49" i="12"/>
  <c r="E7" i="12"/>
  <c r="F7" i="12" s="1"/>
  <c r="G7" i="12" s="1"/>
  <c r="E6" i="12"/>
  <c r="F6" i="12" s="1"/>
  <c r="G6" i="12" s="1"/>
  <c r="H6" i="12" s="1"/>
  <c r="I6" i="12" s="1"/>
  <c r="J6" i="12" s="1"/>
  <c r="K6" i="12" s="1"/>
  <c r="L6" i="12" s="1"/>
  <c r="M6" i="12" s="1"/>
  <c r="N6" i="12" s="1"/>
  <c r="O6" i="12" s="1"/>
  <c r="P6" i="12" s="1"/>
  <c r="F5" i="12"/>
  <c r="E4" i="12"/>
  <c r="F4" i="12" s="1"/>
  <c r="G4" i="12" s="1"/>
  <c r="AN141" i="12"/>
  <c r="F63" i="12" l="1"/>
  <c r="F74" i="12" s="1"/>
  <c r="G63" i="12"/>
  <c r="I63" i="12"/>
  <c r="I77" i="12" s="1"/>
  <c r="H63" i="12"/>
  <c r="H76" i="12" s="1"/>
  <c r="J64" i="12"/>
  <c r="J94" i="12" s="1"/>
  <c r="K94" i="12" s="1"/>
  <c r="L94" i="12" s="1"/>
  <c r="M94" i="12" s="1"/>
  <c r="N94" i="12" s="1"/>
  <c r="O94" i="12" s="1"/>
  <c r="P94" i="12" s="1"/>
  <c r="AN138" i="12"/>
  <c r="AN90" i="12"/>
  <c r="AN144" i="12"/>
  <c r="AN89" i="12"/>
  <c r="AN142" i="12"/>
  <c r="AN123" i="12"/>
  <c r="AN96" i="12"/>
  <c r="AN139" i="12"/>
  <c r="M55" i="12"/>
  <c r="AN92" i="12"/>
  <c r="D62" i="12"/>
  <c r="J62" i="12" s="1"/>
  <c r="AN121" i="12"/>
  <c r="E63" i="12"/>
  <c r="E73" i="12" s="1"/>
  <c r="AN124" i="12"/>
  <c r="AN74" i="12"/>
  <c r="AN122" i="12"/>
  <c r="D67" i="12"/>
  <c r="L67" i="12" s="1"/>
  <c r="L145" i="12" s="1"/>
  <c r="AN109" i="12"/>
  <c r="AN95" i="12"/>
  <c r="AN80" i="12"/>
  <c r="AN93" i="12"/>
  <c r="AN106" i="12"/>
  <c r="AN145" i="12"/>
  <c r="AN78" i="12"/>
  <c r="AN91" i="12"/>
  <c r="AN129" i="12"/>
  <c r="AN143" i="12"/>
  <c r="AN79" i="12"/>
  <c r="AN77" i="12"/>
  <c r="AN128" i="12"/>
  <c r="AN76" i="12"/>
  <c r="AN105" i="12"/>
  <c r="AN127" i="12"/>
  <c r="AN75" i="12"/>
  <c r="AN113" i="12"/>
  <c r="AN126" i="12"/>
  <c r="AN140" i="12"/>
  <c r="AN112" i="12"/>
  <c r="AN125" i="12"/>
  <c r="AN111" i="12"/>
  <c r="D66" i="12"/>
  <c r="E66" i="12" s="1"/>
  <c r="E121" i="12" s="1"/>
  <c r="AN97" i="12"/>
  <c r="AN110" i="12"/>
  <c r="D65" i="12"/>
  <c r="M65" i="12" s="1"/>
  <c r="M113" i="12" s="1"/>
  <c r="AN73" i="12"/>
  <c r="AN108" i="12"/>
  <c r="AN81" i="12"/>
  <c r="AN94" i="12"/>
  <c r="AN107" i="12"/>
  <c r="AN146" i="12"/>
  <c r="L63" i="12"/>
  <c r="L80" i="12" s="1"/>
  <c r="L56" i="12"/>
  <c r="K63" i="12"/>
  <c r="K79" i="12" s="1"/>
  <c r="J63" i="12"/>
  <c r="J78" i="12" s="1"/>
  <c r="K78" i="12" s="1"/>
  <c r="L78" i="12" s="1"/>
  <c r="M78" i="12" s="1"/>
  <c r="M63" i="12"/>
  <c r="M81" i="12" s="1"/>
  <c r="E56" i="12"/>
  <c r="M64" i="12"/>
  <c r="M97" i="12" s="1"/>
  <c r="H56" i="12"/>
  <c r="H57" i="12"/>
  <c r="M56" i="12"/>
  <c r="G56" i="12"/>
  <c r="F56" i="12"/>
  <c r="K56" i="12"/>
  <c r="H7" i="12"/>
  <c r="I7" i="12" s="1"/>
  <c r="J7" i="12" s="1"/>
  <c r="K7" i="12" s="1"/>
  <c r="L7" i="12" s="1"/>
  <c r="M7" i="12" s="1"/>
  <c r="N7" i="12" s="1"/>
  <c r="O7" i="12" s="1"/>
  <c r="P7" i="12" s="1"/>
  <c r="Q7" i="12" s="1"/>
  <c r="R7" i="12" s="1"/>
  <c r="S7" i="12" s="1"/>
  <c r="T7" i="12" s="1"/>
  <c r="U7" i="12" s="1"/>
  <c r="V7" i="12" s="1"/>
  <c r="W7" i="12" s="1"/>
  <c r="X7" i="12" s="1"/>
  <c r="Y7" i="12" s="1"/>
  <c r="Z7" i="12" s="1"/>
  <c r="AA7" i="12" s="1"/>
  <c r="AB7" i="12" s="1"/>
  <c r="H13" i="12"/>
  <c r="F57" i="12"/>
  <c r="G57" i="12"/>
  <c r="G55" i="12"/>
  <c r="I55" i="12"/>
  <c r="I57" i="12"/>
  <c r="K55" i="12"/>
  <c r="K57" i="12"/>
  <c r="N51" i="12"/>
  <c r="N52" i="12"/>
  <c r="G5" i="12"/>
  <c r="H5" i="12" s="1"/>
  <c r="I5" i="12" s="1"/>
  <c r="J5" i="12" s="1"/>
  <c r="H11" i="12"/>
  <c r="K64" i="12"/>
  <c r="K95" i="12" s="1"/>
  <c r="E57" i="12"/>
  <c r="N49" i="12"/>
  <c r="E64" i="12"/>
  <c r="E89" i="12" s="1"/>
  <c r="E55" i="12"/>
  <c r="L64" i="12"/>
  <c r="L96" i="12" s="1"/>
  <c r="F55" i="12"/>
  <c r="J57" i="12"/>
  <c r="H55" i="12"/>
  <c r="L57" i="12"/>
  <c r="M57" i="12"/>
  <c r="J55" i="12"/>
  <c r="F64" i="12"/>
  <c r="F90" i="12" s="1"/>
  <c r="N50" i="12"/>
  <c r="L55" i="12"/>
  <c r="G64" i="12"/>
  <c r="G75" i="12" s="1"/>
  <c r="H64" i="12"/>
  <c r="H92" i="12" s="1"/>
  <c r="I64" i="12"/>
  <c r="I93" i="12" s="1"/>
  <c r="F66" i="12" l="1"/>
  <c r="F122" i="12" s="1"/>
  <c r="AM122" i="12" s="1"/>
  <c r="AO122" i="12" s="1"/>
  <c r="AM94" i="12"/>
  <c r="AO94" i="12" s="1"/>
  <c r="G66" i="12"/>
  <c r="G123" i="12" s="1"/>
  <c r="H67" i="12"/>
  <c r="H141" i="12" s="1"/>
  <c r="E65" i="12"/>
  <c r="E105" i="12" s="1"/>
  <c r="G62" i="12"/>
  <c r="E67" i="12"/>
  <c r="E138" i="12" s="1"/>
  <c r="F138" i="12" s="1"/>
  <c r="G138" i="12" s="1"/>
  <c r="H138" i="12" s="1"/>
  <c r="I138" i="12" s="1"/>
  <c r="J138" i="12" s="1"/>
  <c r="K138" i="12" s="1"/>
  <c r="L138" i="12" s="1"/>
  <c r="M138" i="12" s="1"/>
  <c r="N138" i="12" s="1"/>
  <c r="O138" i="12" s="1"/>
  <c r="P138" i="12" s="1"/>
  <c r="Q138" i="12" s="1"/>
  <c r="R138" i="12" s="1"/>
  <c r="S138" i="12" s="1"/>
  <c r="T138" i="12" s="1"/>
  <c r="U138" i="12" s="1"/>
  <c r="V138" i="12" s="1"/>
  <c r="W138" i="12" s="1"/>
  <c r="X138" i="12" s="1"/>
  <c r="Y138" i="12" s="1"/>
  <c r="Z138" i="12" s="1"/>
  <c r="AA138" i="12" s="1"/>
  <c r="AB138" i="12" s="1"/>
  <c r="AC138" i="12" s="1"/>
  <c r="F62" i="12"/>
  <c r="F68" i="12" s="1"/>
  <c r="I62" i="12"/>
  <c r="I68" i="12" s="1"/>
  <c r="M66" i="12"/>
  <c r="M129" i="12" s="1"/>
  <c r="AP129" i="12" s="1"/>
  <c r="J67" i="12"/>
  <c r="J143" i="12" s="1"/>
  <c r="AM143" i="12" s="1"/>
  <c r="AO143" i="12" s="1"/>
  <c r="K66" i="12"/>
  <c r="K127" i="12" s="1"/>
  <c r="L127" i="12" s="1"/>
  <c r="M127" i="12" s="1"/>
  <c r="N127" i="12" s="1"/>
  <c r="O127" i="12" s="1"/>
  <c r="P127" i="12" s="1"/>
  <c r="Q127" i="12" s="1"/>
  <c r="R127" i="12" s="1"/>
  <c r="S127" i="12" s="1"/>
  <c r="T127" i="12" s="1"/>
  <c r="U127" i="12" s="1"/>
  <c r="V127" i="12" s="1"/>
  <c r="W127" i="12" s="1"/>
  <c r="X127" i="12" s="1"/>
  <c r="Y127" i="12" s="1"/>
  <c r="Z127" i="12" s="1"/>
  <c r="AA127" i="12" s="1"/>
  <c r="AB127" i="12" s="1"/>
  <c r="AC127" i="12" s="1"/>
  <c r="L62" i="12"/>
  <c r="L68" i="12" s="1"/>
  <c r="M62" i="12"/>
  <c r="M68" i="12" s="1"/>
  <c r="E62" i="12"/>
  <c r="E68" i="12" s="1"/>
  <c r="H62" i="12"/>
  <c r="H68" i="12" s="1"/>
  <c r="G65" i="12"/>
  <c r="G107" i="12" s="1"/>
  <c r="H107" i="12" s="1"/>
  <c r="I107" i="12" s="1"/>
  <c r="J107" i="12" s="1"/>
  <c r="K107" i="12" s="1"/>
  <c r="L107" i="12" s="1"/>
  <c r="M107" i="12" s="1"/>
  <c r="N107" i="12" s="1"/>
  <c r="O107" i="12" s="1"/>
  <c r="P107" i="12" s="1"/>
  <c r="Q107" i="12" s="1"/>
  <c r="R107" i="12" s="1"/>
  <c r="S107" i="12" s="1"/>
  <c r="I66" i="12"/>
  <c r="I125" i="12" s="1"/>
  <c r="J125" i="12" s="1"/>
  <c r="K125" i="12" s="1"/>
  <c r="L125" i="12" s="1"/>
  <c r="M125" i="12" s="1"/>
  <c r="N125" i="12" s="1"/>
  <c r="O125" i="12" s="1"/>
  <c r="P125" i="12" s="1"/>
  <c r="Q125" i="12" s="1"/>
  <c r="R125" i="12" s="1"/>
  <c r="S125" i="12" s="1"/>
  <c r="T125" i="12" s="1"/>
  <c r="U125" i="12" s="1"/>
  <c r="V125" i="12" s="1"/>
  <c r="W125" i="12" s="1"/>
  <c r="X125" i="12" s="1"/>
  <c r="Y125" i="12" s="1"/>
  <c r="Z125" i="12" s="1"/>
  <c r="AA125" i="12" s="1"/>
  <c r="I67" i="12"/>
  <c r="I142" i="12" s="1"/>
  <c r="I65" i="12"/>
  <c r="I109" i="12" s="1"/>
  <c r="AM109" i="12" s="1"/>
  <c r="AO109" i="12" s="1"/>
  <c r="M67" i="12"/>
  <c r="M146" i="12" s="1"/>
  <c r="F65" i="12"/>
  <c r="F106" i="12" s="1"/>
  <c r="AM106" i="12" s="1"/>
  <c r="AO106" i="12" s="1"/>
  <c r="L65" i="12"/>
  <c r="L112" i="12" s="1"/>
  <c r="AM112" i="12" s="1"/>
  <c r="AO112" i="12" s="1"/>
  <c r="H65" i="12"/>
  <c r="H108" i="12" s="1"/>
  <c r="AM108" i="12" s="1"/>
  <c r="AO108" i="12" s="1"/>
  <c r="K67" i="12"/>
  <c r="K144" i="12" s="1"/>
  <c r="L144" i="12" s="1"/>
  <c r="M144" i="12" s="1"/>
  <c r="N144" i="12" s="1"/>
  <c r="O144" i="12" s="1"/>
  <c r="P144" i="12" s="1"/>
  <c r="Q144" i="12" s="1"/>
  <c r="R144" i="12" s="1"/>
  <c r="S144" i="12" s="1"/>
  <c r="T144" i="12" s="1"/>
  <c r="U144" i="12" s="1"/>
  <c r="V144" i="12" s="1"/>
  <c r="W144" i="12" s="1"/>
  <c r="X144" i="12" s="1"/>
  <c r="Y144" i="12" s="1"/>
  <c r="Z144" i="12" s="1"/>
  <c r="AA144" i="12" s="1"/>
  <c r="AB144" i="12" s="1"/>
  <c r="AC144" i="12" s="1"/>
  <c r="AD144" i="12" s="1"/>
  <c r="AE144" i="12" s="1"/>
  <c r="AF144" i="12" s="1"/>
  <c r="AG144" i="12" s="1"/>
  <c r="AH144" i="12" s="1"/>
  <c r="AI144" i="12" s="1"/>
  <c r="L66" i="12"/>
  <c r="L128" i="12" s="1"/>
  <c r="J66" i="12"/>
  <c r="J126" i="12" s="1"/>
  <c r="K126" i="12" s="1"/>
  <c r="L126" i="12" s="1"/>
  <c r="M126" i="12" s="1"/>
  <c r="N126" i="12" s="1"/>
  <c r="O126" i="12" s="1"/>
  <c r="P126" i="12" s="1"/>
  <c r="Q126" i="12" s="1"/>
  <c r="R126" i="12" s="1"/>
  <c r="S126" i="12" s="1"/>
  <c r="T126" i="12" s="1"/>
  <c r="U126" i="12" s="1"/>
  <c r="V126" i="12" s="1"/>
  <c r="W126" i="12" s="1"/>
  <c r="X126" i="12" s="1"/>
  <c r="Y126" i="12" s="1"/>
  <c r="Z126" i="12" s="1"/>
  <c r="AA126" i="12" s="1"/>
  <c r="AB126" i="12" s="1"/>
  <c r="J65" i="12"/>
  <c r="J110" i="12" s="1"/>
  <c r="AM110" i="12" s="1"/>
  <c r="AO110" i="12" s="1"/>
  <c r="F67" i="12"/>
  <c r="F139" i="12" s="1"/>
  <c r="G139" i="12" s="1"/>
  <c r="H139" i="12" s="1"/>
  <c r="I139" i="12" s="1"/>
  <c r="J139" i="12" s="1"/>
  <c r="K139" i="12" s="1"/>
  <c r="L139" i="12" s="1"/>
  <c r="M139" i="12" s="1"/>
  <c r="N139" i="12" s="1"/>
  <c r="O139" i="12" s="1"/>
  <c r="P139" i="12" s="1"/>
  <c r="Q139" i="12" s="1"/>
  <c r="R139" i="12" s="1"/>
  <c r="S139" i="12" s="1"/>
  <c r="T139" i="12" s="1"/>
  <c r="U139" i="12" s="1"/>
  <c r="V139" i="12" s="1"/>
  <c r="W139" i="12" s="1"/>
  <c r="X139" i="12" s="1"/>
  <c r="Y139" i="12" s="1"/>
  <c r="Z139" i="12" s="1"/>
  <c r="AA139" i="12" s="1"/>
  <c r="AB139" i="12" s="1"/>
  <c r="AC139" i="12" s="1"/>
  <c r="AD139" i="12" s="1"/>
  <c r="G67" i="12"/>
  <c r="G140" i="12" s="1"/>
  <c r="AP140" i="12" s="1"/>
  <c r="AZ140" i="12" s="1"/>
  <c r="H66" i="12"/>
  <c r="H124" i="12" s="1"/>
  <c r="I124" i="12" s="1"/>
  <c r="J124" i="12" s="1"/>
  <c r="K124" i="12" s="1"/>
  <c r="L124" i="12" s="1"/>
  <c r="M124" i="12" s="1"/>
  <c r="N124" i="12" s="1"/>
  <c r="O124" i="12" s="1"/>
  <c r="P124" i="12" s="1"/>
  <c r="Q124" i="12" s="1"/>
  <c r="R124" i="12" s="1"/>
  <c r="S124" i="12" s="1"/>
  <c r="T124" i="12" s="1"/>
  <c r="U124" i="12" s="1"/>
  <c r="V124" i="12" s="1"/>
  <c r="W124" i="12" s="1"/>
  <c r="X124" i="12" s="1"/>
  <c r="Y124" i="12" s="1"/>
  <c r="Z124" i="12" s="1"/>
  <c r="K65" i="12"/>
  <c r="K111" i="12" s="1"/>
  <c r="L111" i="12" s="1"/>
  <c r="M111" i="12" s="1"/>
  <c r="N111" i="12" s="1"/>
  <c r="O111" i="12" s="1"/>
  <c r="P111" i="12" s="1"/>
  <c r="Q111" i="12" s="1"/>
  <c r="R111" i="12" s="1"/>
  <c r="S111" i="12" s="1"/>
  <c r="T111" i="12" s="1"/>
  <c r="U111" i="12" s="1"/>
  <c r="V111" i="12" s="1"/>
  <c r="W111" i="12" s="1"/>
  <c r="K62" i="12"/>
  <c r="K68" i="12" s="1"/>
  <c r="J68" i="12"/>
  <c r="D68" i="12"/>
  <c r="I141" i="12"/>
  <c r="J141" i="12" s="1"/>
  <c r="K141" i="12" s="1"/>
  <c r="L141" i="12" s="1"/>
  <c r="M141" i="12" s="1"/>
  <c r="N141" i="12" s="1"/>
  <c r="O141" i="12" s="1"/>
  <c r="P141" i="12" s="1"/>
  <c r="Q141" i="12" s="1"/>
  <c r="R141" i="12" s="1"/>
  <c r="S141" i="12" s="1"/>
  <c r="T141" i="12" s="1"/>
  <c r="U141" i="12" s="1"/>
  <c r="V141" i="12" s="1"/>
  <c r="W141" i="12" s="1"/>
  <c r="X141" i="12" s="1"/>
  <c r="Y141" i="12" s="1"/>
  <c r="Z141" i="12" s="1"/>
  <c r="AA141" i="12" s="1"/>
  <c r="AB141" i="12" s="1"/>
  <c r="AC141" i="12" s="1"/>
  <c r="AD141" i="12" s="1"/>
  <c r="AE141" i="12" s="1"/>
  <c r="AF141" i="12" s="1"/>
  <c r="AM141" i="12"/>
  <c r="AO141" i="12" s="1"/>
  <c r="AM145" i="12"/>
  <c r="AO145" i="12" s="1"/>
  <c r="M145" i="12"/>
  <c r="N66" i="12"/>
  <c r="N63" i="12"/>
  <c r="J142" i="12"/>
  <c r="K142" i="12" s="1"/>
  <c r="L142" i="12" s="1"/>
  <c r="M142" i="12" s="1"/>
  <c r="N142" i="12" s="1"/>
  <c r="O142" i="12" s="1"/>
  <c r="P142" i="12" s="1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AA142" i="12" s="1"/>
  <c r="AB142" i="12" s="1"/>
  <c r="AC142" i="12" s="1"/>
  <c r="AD142" i="12" s="1"/>
  <c r="AE142" i="12" s="1"/>
  <c r="AF142" i="12" s="1"/>
  <c r="AG142" i="12" s="1"/>
  <c r="AM142" i="12"/>
  <c r="AO142" i="12" s="1"/>
  <c r="AM138" i="12"/>
  <c r="AO138" i="12" s="1"/>
  <c r="AP143" i="12"/>
  <c r="AP141" i="12"/>
  <c r="AW141" i="12" s="1"/>
  <c r="G68" i="12"/>
  <c r="M112" i="12"/>
  <c r="N112" i="12" s="1"/>
  <c r="O112" i="12" s="1"/>
  <c r="P112" i="12" s="1"/>
  <c r="Q112" i="12" s="1"/>
  <c r="R112" i="12" s="1"/>
  <c r="S112" i="12" s="1"/>
  <c r="T112" i="12" s="1"/>
  <c r="U112" i="12" s="1"/>
  <c r="V112" i="12" s="1"/>
  <c r="W112" i="12" s="1"/>
  <c r="X112" i="12" s="1"/>
  <c r="AM78" i="12"/>
  <c r="AO78" i="12" s="1"/>
  <c r="N56" i="12"/>
  <c r="H12" i="12"/>
  <c r="AP94" i="12"/>
  <c r="AY94" i="12" s="1"/>
  <c r="AP78" i="12"/>
  <c r="BA78" i="12" s="1"/>
  <c r="S13" i="12"/>
  <c r="R13" i="12"/>
  <c r="Q13" i="12"/>
  <c r="P13" i="12"/>
  <c r="O13" i="12"/>
  <c r="AM81" i="12"/>
  <c r="AO81" i="12" s="1"/>
  <c r="N81" i="12"/>
  <c r="O81" i="12" s="1"/>
  <c r="P81" i="12" s="1"/>
  <c r="N55" i="12"/>
  <c r="J93" i="12"/>
  <c r="K93" i="12" s="1"/>
  <c r="L93" i="12" s="1"/>
  <c r="M93" i="12" s="1"/>
  <c r="N93" i="12" s="1"/>
  <c r="O93" i="12" s="1"/>
  <c r="AM93" i="12"/>
  <c r="AO93" i="12" s="1"/>
  <c r="AM97" i="12"/>
  <c r="AO97" i="12" s="1"/>
  <c r="N97" i="12"/>
  <c r="O97" i="12" s="1"/>
  <c r="P97" i="12" s="1"/>
  <c r="Q97" i="12" s="1"/>
  <c r="R97" i="12" s="1"/>
  <c r="S97" i="12" s="1"/>
  <c r="N64" i="12"/>
  <c r="AM76" i="12"/>
  <c r="AO76" i="12" s="1"/>
  <c r="I76" i="12"/>
  <c r="J76" i="12" s="1"/>
  <c r="K76" i="12" s="1"/>
  <c r="G90" i="12"/>
  <c r="H90" i="12" s="1"/>
  <c r="I90" i="12" s="1"/>
  <c r="J90" i="12" s="1"/>
  <c r="K90" i="12" s="1"/>
  <c r="L90" i="12" s="1"/>
  <c r="AM90" i="12"/>
  <c r="AO90" i="12" s="1"/>
  <c r="AM80" i="12"/>
  <c r="AO80" i="12" s="1"/>
  <c r="M80" i="12"/>
  <c r="N80" i="12" s="1"/>
  <c r="O80" i="12" s="1"/>
  <c r="J77" i="12"/>
  <c r="K77" i="12" s="1"/>
  <c r="L77" i="12" s="1"/>
  <c r="AM77" i="12"/>
  <c r="AO77" i="12" s="1"/>
  <c r="G106" i="12"/>
  <c r="H106" i="12" s="1"/>
  <c r="I106" i="12" s="1"/>
  <c r="J106" i="12" s="1"/>
  <c r="K106" i="12" s="1"/>
  <c r="L106" i="12" s="1"/>
  <c r="M106" i="12" s="1"/>
  <c r="N106" i="12" s="1"/>
  <c r="O106" i="12" s="1"/>
  <c r="P106" i="12" s="1"/>
  <c r="Q106" i="12" s="1"/>
  <c r="R106" i="12" s="1"/>
  <c r="AM95" i="12"/>
  <c r="AO95" i="12" s="1"/>
  <c r="L95" i="12"/>
  <c r="M95" i="12" s="1"/>
  <c r="N95" i="12" s="1"/>
  <c r="O95" i="12" s="1"/>
  <c r="P95" i="12" s="1"/>
  <c r="Q95" i="12" s="1"/>
  <c r="AM123" i="12"/>
  <c r="AO123" i="12" s="1"/>
  <c r="H123" i="12"/>
  <c r="I123" i="12" s="1"/>
  <c r="J123" i="12" s="1"/>
  <c r="K123" i="12" s="1"/>
  <c r="L123" i="12" s="1"/>
  <c r="M123" i="12" s="1"/>
  <c r="N123" i="12" s="1"/>
  <c r="O123" i="12" s="1"/>
  <c r="P123" i="12" s="1"/>
  <c r="Q123" i="12" s="1"/>
  <c r="R123" i="12" s="1"/>
  <c r="S123" i="12" s="1"/>
  <c r="T123" i="12" s="1"/>
  <c r="U123" i="12" s="1"/>
  <c r="V123" i="12" s="1"/>
  <c r="W123" i="12" s="1"/>
  <c r="X123" i="12" s="1"/>
  <c r="Y123" i="12" s="1"/>
  <c r="AM113" i="12"/>
  <c r="AO113" i="12" s="1"/>
  <c r="N113" i="12"/>
  <c r="O113" i="12" s="1"/>
  <c r="P113" i="12" s="1"/>
  <c r="Q113" i="12" s="1"/>
  <c r="R113" i="12" s="1"/>
  <c r="S113" i="12" s="1"/>
  <c r="T113" i="12" s="1"/>
  <c r="U113" i="12" s="1"/>
  <c r="V113" i="12" s="1"/>
  <c r="W113" i="12" s="1"/>
  <c r="X113" i="12" s="1"/>
  <c r="Y113" i="12" s="1"/>
  <c r="Q11" i="12"/>
  <c r="P11" i="12"/>
  <c r="O11" i="12"/>
  <c r="S11" i="12"/>
  <c r="R11" i="12"/>
  <c r="AM79" i="12"/>
  <c r="AO79" i="12" s="1"/>
  <c r="L79" i="12"/>
  <c r="M79" i="12" s="1"/>
  <c r="N79" i="12" s="1"/>
  <c r="G91" i="12"/>
  <c r="AM75" i="12"/>
  <c r="AO75" i="12" s="1"/>
  <c r="H75" i="12"/>
  <c r="I75" i="12" s="1"/>
  <c r="J75" i="12" s="1"/>
  <c r="AM74" i="12"/>
  <c r="AO74" i="12" s="1"/>
  <c r="G74" i="12"/>
  <c r="H74" i="12" s="1"/>
  <c r="I74" i="12" s="1"/>
  <c r="AM92" i="12"/>
  <c r="AO92" i="12" s="1"/>
  <c r="I92" i="12"/>
  <c r="J92" i="12" s="1"/>
  <c r="K92" i="12" s="1"/>
  <c r="L92" i="12" s="1"/>
  <c r="M92" i="12" s="1"/>
  <c r="N92" i="12" s="1"/>
  <c r="M96" i="12"/>
  <c r="N96" i="12" s="1"/>
  <c r="O96" i="12" s="1"/>
  <c r="P96" i="12" s="1"/>
  <c r="Q96" i="12" s="1"/>
  <c r="R96" i="12" s="1"/>
  <c r="AM96" i="12"/>
  <c r="AO96" i="12" s="1"/>
  <c r="H14" i="12"/>
  <c r="AR120" i="4"/>
  <c r="AR121" i="4"/>
  <c r="AR122" i="4"/>
  <c r="AR123" i="4"/>
  <c r="AR124" i="4"/>
  <c r="AR125" i="4"/>
  <c r="AR126" i="4"/>
  <c r="AR127" i="4"/>
  <c r="AR119" i="4"/>
  <c r="AR104" i="4"/>
  <c r="AR105" i="4"/>
  <c r="AR106" i="4"/>
  <c r="AR107" i="4"/>
  <c r="AR108" i="4"/>
  <c r="AR109" i="4"/>
  <c r="AR110" i="4"/>
  <c r="AR111" i="4"/>
  <c r="AR103" i="4"/>
  <c r="AR88" i="4"/>
  <c r="AR89" i="4"/>
  <c r="AR90" i="4"/>
  <c r="AR91" i="4"/>
  <c r="AR92" i="4"/>
  <c r="AR93" i="4"/>
  <c r="AR94" i="4"/>
  <c r="AR95" i="4"/>
  <c r="AR87" i="4"/>
  <c r="AR72" i="4"/>
  <c r="AR73" i="4"/>
  <c r="AR74" i="4"/>
  <c r="AR75" i="4"/>
  <c r="AR76" i="4"/>
  <c r="AR77" i="4"/>
  <c r="AR78" i="4"/>
  <c r="AR79" i="4"/>
  <c r="AR71" i="4"/>
  <c r="G122" i="12" l="1"/>
  <c r="H122" i="12" s="1"/>
  <c r="I122" i="12" s="1"/>
  <c r="J122" i="12" s="1"/>
  <c r="K122" i="12" s="1"/>
  <c r="L122" i="12" s="1"/>
  <c r="M122" i="12" s="1"/>
  <c r="N122" i="12" s="1"/>
  <c r="O122" i="12" s="1"/>
  <c r="P122" i="12" s="1"/>
  <c r="Q122" i="12" s="1"/>
  <c r="R122" i="12" s="1"/>
  <c r="S122" i="12" s="1"/>
  <c r="T122" i="12" s="1"/>
  <c r="U122" i="12" s="1"/>
  <c r="V122" i="12" s="1"/>
  <c r="W122" i="12" s="1"/>
  <c r="X122" i="12" s="1"/>
  <c r="N65" i="12"/>
  <c r="J109" i="12"/>
  <c r="K109" i="12" s="1"/>
  <c r="L109" i="12" s="1"/>
  <c r="M109" i="12" s="1"/>
  <c r="N109" i="12" s="1"/>
  <c r="O109" i="12" s="1"/>
  <c r="P109" i="12" s="1"/>
  <c r="Q109" i="12" s="1"/>
  <c r="R109" i="12" s="1"/>
  <c r="S109" i="12" s="1"/>
  <c r="T109" i="12" s="1"/>
  <c r="U109" i="12" s="1"/>
  <c r="N67" i="12"/>
  <c r="AM126" i="12"/>
  <c r="AO126" i="12" s="1"/>
  <c r="K110" i="12"/>
  <c r="L110" i="12" s="1"/>
  <c r="M110" i="12" s="1"/>
  <c r="N110" i="12" s="1"/>
  <c r="O110" i="12" s="1"/>
  <c r="P110" i="12" s="1"/>
  <c r="Q110" i="12" s="1"/>
  <c r="R110" i="12" s="1"/>
  <c r="S110" i="12" s="1"/>
  <c r="T110" i="12" s="1"/>
  <c r="U110" i="12" s="1"/>
  <c r="V110" i="12" s="1"/>
  <c r="AP139" i="12"/>
  <c r="AW139" i="12" s="1"/>
  <c r="AM127" i="12"/>
  <c r="AO127" i="12" s="1"/>
  <c r="AP138" i="12"/>
  <c r="AW138" i="12" s="1"/>
  <c r="K143" i="12"/>
  <c r="L143" i="12" s="1"/>
  <c r="M143" i="12" s="1"/>
  <c r="N143" i="12" s="1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AB143" i="12" s="1"/>
  <c r="AC143" i="12" s="1"/>
  <c r="AD143" i="12" s="1"/>
  <c r="AE143" i="12" s="1"/>
  <c r="AF143" i="12" s="1"/>
  <c r="AG143" i="12" s="1"/>
  <c r="AH143" i="12" s="1"/>
  <c r="AM125" i="12"/>
  <c r="AO125" i="12" s="1"/>
  <c r="AM111" i="12"/>
  <c r="AO111" i="12" s="1"/>
  <c r="I108" i="12"/>
  <c r="J108" i="12" s="1"/>
  <c r="K108" i="12" s="1"/>
  <c r="L108" i="12" s="1"/>
  <c r="M108" i="12" s="1"/>
  <c r="N108" i="12" s="1"/>
  <c r="O108" i="12" s="1"/>
  <c r="P108" i="12" s="1"/>
  <c r="Q108" i="12" s="1"/>
  <c r="R108" i="12" s="1"/>
  <c r="S108" i="12" s="1"/>
  <c r="T108" i="12" s="1"/>
  <c r="AM144" i="12"/>
  <c r="AO144" i="12" s="1"/>
  <c r="AM129" i="12"/>
  <c r="AO129" i="12" s="1"/>
  <c r="AQ129" i="12" s="1"/>
  <c r="N62" i="12"/>
  <c r="N68" i="12" s="1"/>
  <c r="N129" i="12"/>
  <c r="O129" i="12" s="1"/>
  <c r="P129" i="12" s="1"/>
  <c r="Q129" i="12" s="1"/>
  <c r="R129" i="12" s="1"/>
  <c r="S129" i="12" s="1"/>
  <c r="T129" i="12" s="1"/>
  <c r="U129" i="12" s="1"/>
  <c r="V129" i="12" s="1"/>
  <c r="W129" i="12" s="1"/>
  <c r="X129" i="12" s="1"/>
  <c r="Y129" i="12" s="1"/>
  <c r="Z129" i="12" s="1"/>
  <c r="AA129" i="12" s="1"/>
  <c r="AB129" i="12" s="1"/>
  <c r="AC129" i="12" s="1"/>
  <c r="AD129" i="12" s="1"/>
  <c r="AE129" i="12" s="1"/>
  <c r="AM107" i="12"/>
  <c r="AO107" i="12" s="1"/>
  <c r="AP112" i="12"/>
  <c r="AX112" i="12" s="1"/>
  <c r="AM139" i="12"/>
  <c r="AO139" i="12" s="1"/>
  <c r="AM124" i="12"/>
  <c r="AO124" i="12" s="1"/>
  <c r="AP144" i="12"/>
  <c r="AW144" i="12" s="1"/>
  <c r="H140" i="12"/>
  <c r="I140" i="12" s="1"/>
  <c r="J140" i="12" s="1"/>
  <c r="K140" i="12" s="1"/>
  <c r="L140" i="12" s="1"/>
  <c r="M140" i="12" s="1"/>
  <c r="N140" i="12" s="1"/>
  <c r="O140" i="12" s="1"/>
  <c r="P140" i="12" s="1"/>
  <c r="Q140" i="12" s="1"/>
  <c r="R140" i="12" s="1"/>
  <c r="S140" i="12" s="1"/>
  <c r="T140" i="12" s="1"/>
  <c r="U140" i="12" s="1"/>
  <c r="V140" i="12" s="1"/>
  <c r="W140" i="12" s="1"/>
  <c r="X140" i="12" s="1"/>
  <c r="Y140" i="12" s="1"/>
  <c r="Z140" i="12" s="1"/>
  <c r="AA140" i="12" s="1"/>
  <c r="AB140" i="12" s="1"/>
  <c r="AC140" i="12" s="1"/>
  <c r="AD140" i="12" s="1"/>
  <c r="AE140" i="12" s="1"/>
  <c r="AM140" i="12"/>
  <c r="AO140" i="12" s="1"/>
  <c r="AQ140" i="12" s="1"/>
  <c r="M128" i="12"/>
  <c r="N128" i="12" s="1"/>
  <c r="O128" i="12" s="1"/>
  <c r="P128" i="12" s="1"/>
  <c r="Q128" i="12" s="1"/>
  <c r="R128" i="12" s="1"/>
  <c r="S128" i="12" s="1"/>
  <c r="T128" i="12" s="1"/>
  <c r="U128" i="12" s="1"/>
  <c r="V128" i="12" s="1"/>
  <c r="W128" i="12" s="1"/>
  <c r="X128" i="12" s="1"/>
  <c r="Y128" i="12" s="1"/>
  <c r="Z128" i="12" s="1"/>
  <c r="AA128" i="12" s="1"/>
  <c r="AB128" i="12" s="1"/>
  <c r="AC128" i="12" s="1"/>
  <c r="AD128" i="12" s="1"/>
  <c r="AM128" i="12"/>
  <c r="AO128" i="12" s="1"/>
  <c r="AP128" i="12"/>
  <c r="AX128" i="12" s="1"/>
  <c r="AP142" i="12"/>
  <c r="AW142" i="12" s="1"/>
  <c r="AQ143" i="12"/>
  <c r="AM146" i="12"/>
  <c r="AO146" i="12" s="1"/>
  <c r="N146" i="12"/>
  <c r="O146" i="12" s="1"/>
  <c r="P146" i="12" s="1"/>
  <c r="Q146" i="12" s="1"/>
  <c r="R146" i="12" s="1"/>
  <c r="S146" i="12" s="1"/>
  <c r="T146" i="12" s="1"/>
  <c r="U146" i="12" s="1"/>
  <c r="V146" i="12" s="1"/>
  <c r="W146" i="12" s="1"/>
  <c r="X146" i="12" s="1"/>
  <c r="Y146" i="12" s="1"/>
  <c r="Z146" i="12" s="1"/>
  <c r="AA146" i="12" s="1"/>
  <c r="AB146" i="12" s="1"/>
  <c r="AC146" i="12" s="1"/>
  <c r="AD146" i="12" s="1"/>
  <c r="AE146" i="12" s="1"/>
  <c r="AF146" i="12" s="1"/>
  <c r="AG146" i="12" s="1"/>
  <c r="AH146" i="12" s="1"/>
  <c r="AI146" i="12" s="1"/>
  <c r="AJ146" i="12" s="1"/>
  <c r="AK146" i="12" s="1"/>
  <c r="AW143" i="12"/>
  <c r="AY143" i="12"/>
  <c r="N145" i="12"/>
  <c r="O145" i="12" s="1"/>
  <c r="P145" i="12" s="1"/>
  <c r="Q145" i="12" s="1"/>
  <c r="R145" i="12" s="1"/>
  <c r="S145" i="12" s="1"/>
  <c r="T145" i="12" s="1"/>
  <c r="U145" i="12" s="1"/>
  <c r="V145" i="12" s="1"/>
  <c r="W145" i="12" s="1"/>
  <c r="X145" i="12" s="1"/>
  <c r="Y145" i="12" s="1"/>
  <c r="Z145" i="12" s="1"/>
  <c r="AA145" i="12" s="1"/>
  <c r="AB145" i="12" s="1"/>
  <c r="AC145" i="12" s="1"/>
  <c r="AD145" i="12" s="1"/>
  <c r="AE145" i="12" s="1"/>
  <c r="AF145" i="12" s="1"/>
  <c r="AG145" i="12" s="1"/>
  <c r="AH145" i="12" s="1"/>
  <c r="AI145" i="12" s="1"/>
  <c r="AJ145" i="12" s="1"/>
  <c r="AX143" i="12"/>
  <c r="AZ143" i="12"/>
  <c r="BA143" i="12"/>
  <c r="AQ141" i="12"/>
  <c r="AY141" i="12"/>
  <c r="BA141" i="12"/>
  <c r="AZ141" i="12"/>
  <c r="AX141" i="12"/>
  <c r="BA140" i="12"/>
  <c r="AW140" i="12"/>
  <c r="AX140" i="12"/>
  <c r="AY140" i="12"/>
  <c r="BA139" i="12"/>
  <c r="AZ139" i="12"/>
  <c r="R12" i="12"/>
  <c r="AP125" i="12"/>
  <c r="AZ125" i="12" s="1"/>
  <c r="AP75" i="12"/>
  <c r="AY75" i="12" s="1"/>
  <c r="AP74" i="12"/>
  <c r="AZ74" i="12" s="1"/>
  <c r="O12" i="12"/>
  <c r="S12" i="12"/>
  <c r="P12" i="12"/>
  <c r="Q12" i="12"/>
  <c r="AW94" i="12"/>
  <c r="AZ94" i="12"/>
  <c r="AP81" i="12"/>
  <c r="AZ81" i="12" s="1"/>
  <c r="BA94" i="12"/>
  <c r="AP97" i="12"/>
  <c r="BA97" i="12" s="1"/>
  <c r="AW78" i="12"/>
  <c r="AX78" i="12"/>
  <c r="AY78" i="12"/>
  <c r="AQ78" i="12"/>
  <c r="AZ78" i="12"/>
  <c r="AX94" i="12"/>
  <c r="AQ94" i="12"/>
  <c r="AP126" i="12"/>
  <c r="AX126" i="12" s="1"/>
  <c r="AP80" i="12"/>
  <c r="AY80" i="12" s="1"/>
  <c r="AP90" i="12"/>
  <c r="BA90" i="12" s="1"/>
  <c r="AP111" i="12"/>
  <c r="BA111" i="12" s="1"/>
  <c r="AP123" i="12"/>
  <c r="AY123" i="12" s="1"/>
  <c r="AP107" i="12"/>
  <c r="AW107" i="12" s="1"/>
  <c r="AP79" i="12"/>
  <c r="AQ79" i="12" s="1"/>
  <c r="AP109" i="12"/>
  <c r="AW109" i="12" s="1"/>
  <c r="AP93" i="12"/>
  <c r="AY93" i="12" s="1"/>
  <c r="AP77" i="12"/>
  <c r="AM73" i="12"/>
  <c r="AO73" i="12" s="1"/>
  <c r="F73" i="12"/>
  <c r="G73" i="12" s="1"/>
  <c r="H73" i="12" s="1"/>
  <c r="Q14" i="12"/>
  <c r="S14" i="12"/>
  <c r="R14" i="12"/>
  <c r="O14" i="12"/>
  <c r="P14" i="12"/>
  <c r="AP95" i="12"/>
  <c r="AQ95" i="12" s="1"/>
  <c r="AP96" i="12"/>
  <c r="AP76" i="12"/>
  <c r="AP124" i="12"/>
  <c r="AP106" i="12"/>
  <c r="AP92" i="12"/>
  <c r="AP122" i="12"/>
  <c r="AQ122" i="12" s="1"/>
  <c r="F121" i="12"/>
  <c r="G121" i="12" s="1"/>
  <c r="H121" i="12" s="1"/>
  <c r="I121" i="12" s="1"/>
  <c r="J121" i="12" s="1"/>
  <c r="K121" i="12" s="1"/>
  <c r="L121" i="12" s="1"/>
  <c r="M121" i="12" s="1"/>
  <c r="N121" i="12" s="1"/>
  <c r="O121" i="12" s="1"/>
  <c r="P121" i="12" s="1"/>
  <c r="Q121" i="12" s="1"/>
  <c r="R121" i="12" s="1"/>
  <c r="S121" i="12" s="1"/>
  <c r="T121" i="12" s="1"/>
  <c r="U121" i="12" s="1"/>
  <c r="V121" i="12" s="1"/>
  <c r="W121" i="12" s="1"/>
  <c r="AM121" i="12"/>
  <c r="AO121" i="12" s="1"/>
  <c r="AM91" i="12"/>
  <c r="AO91" i="12" s="1"/>
  <c r="H91" i="12"/>
  <c r="I91" i="12" s="1"/>
  <c r="J91" i="12" s="1"/>
  <c r="K91" i="12" s="1"/>
  <c r="L91" i="12" s="1"/>
  <c r="M91" i="12" s="1"/>
  <c r="AP113" i="12"/>
  <c r="AQ113" i="12" s="1"/>
  <c r="AM89" i="12"/>
  <c r="AO89" i="12" s="1"/>
  <c r="F89" i="12"/>
  <c r="G89" i="12" s="1"/>
  <c r="H89" i="12" s="1"/>
  <c r="I89" i="12" s="1"/>
  <c r="J89" i="12" s="1"/>
  <c r="K89" i="12" s="1"/>
  <c r="AP110" i="12"/>
  <c r="AQ110" i="12" s="1"/>
  <c r="AP127" i="12"/>
  <c r="AP108" i="12"/>
  <c r="AM105" i="12"/>
  <c r="AO105" i="12" s="1"/>
  <c r="F105" i="12"/>
  <c r="G105" i="12" s="1"/>
  <c r="H105" i="12" s="1"/>
  <c r="I105" i="12" s="1"/>
  <c r="J105" i="12" s="1"/>
  <c r="K105" i="12" s="1"/>
  <c r="L105" i="12" s="1"/>
  <c r="M105" i="12" s="1"/>
  <c r="N105" i="12" s="1"/>
  <c r="O105" i="12" s="1"/>
  <c r="P105" i="12" s="1"/>
  <c r="Q105" i="12" s="1"/>
  <c r="BA129" i="12"/>
  <c r="AZ129" i="12"/>
  <c r="AY129" i="12"/>
  <c r="AX129" i="12"/>
  <c r="AW129" i="12"/>
  <c r="AX139" i="12" l="1"/>
  <c r="AY139" i="12"/>
  <c r="AQ127" i="12"/>
  <c r="AQ138" i="12"/>
  <c r="AX138" i="12"/>
  <c r="AY112" i="12"/>
  <c r="AY138" i="12"/>
  <c r="AZ138" i="12"/>
  <c r="AQ112" i="12"/>
  <c r="BA138" i="12"/>
  <c r="BA112" i="12"/>
  <c r="AW112" i="12"/>
  <c r="BB112" i="12" s="1"/>
  <c r="BC112" i="12" s="1"/>
  <c r="AQ139" i="12"/>
  <c r="BA144" i="12"/>
  <c r="AZ112" i="12"/>
  <c r="AZ128" i="12"/>
  <c r="AW128" i="12"/>
  <c r="BB128" i="12" s="1"/>
  <c r="BC128" i="12" s="1"/>
  <c r="AQ124" i="12"/>
  <c r="AZ144" i="12"/>
  <c r="AX144" i="12"/>
  <c r="AQ144" i="12"/>
  <c r="AZ142" i="12"/>
  <c r="AQ142" i="12"/>
  <c r="AQ128" i="12"/>
  <c r="AX142" i="12"/>
  <c r="AY128" i="12"/>
  <c r="BA128" i="12"/>
  <c r="AY142" i="12"/>
  <c r="AY144" i="12"/>
  <c r="BA142" i="12"/>
  <c r="AY111" i="12"/>
  <c r="AZ75" i="12"/>
  <c r="AP146" i="12"/>
  <c r="AQ146" i="12" s="1"/>
  <c r="BB143" i="12"/>
  <c r="BC143" i="12" s="1"/>
  <c r="AP145" i="12"/>
  <c r="BB141" i="12"/>
  <c r="BC141" i="12" s="1"/>
  <c r="AY74" i="12"/>
  <c r="BB144" i="12"/>
  <c r="BC144" i="12" s="1"/>
  <c r="BB140" i="12"/>
  <c r="BC140" i="12" s="1"/>
  <c r="BA125" i="12"/>
  <c r="AW125" i="12"/>
  <c r="AX125" i="12"/>
  <c r="BB139" i="12"/>
  <c r="BC139" i="12" s="1"/>
  <c r="BB138" i="12"/>
  <c r="BB142" i="12"/>
  <c r="BC142" i="12" s="1"/>
  <c r="BA75" i="12"/>
  <c r="AZ79" i="12"/>
  <c r="AQ74" i="12"/>
  <c r="AQ125" i="12"/>
  <c r="BA74" i="12"/>
  <c r="AX79" i="12"/>
  <c r="AW126" i="12"/>
  <c r="AY125" i="12"/>
  <c r="AZ126" i="12"/>
  <c r="BB94" i="12"/>
  <c r="BC94" i="12" s="1"/>
  <c r="AW74" i="12"/>
  <c r="AW80" i="12"/>
  <c r="AX74" i="12"/>
  <c r="AW79" i="12"/>
  <c r="BA109" i="12"/>
  <c r="AZ111" i="12"/>
  <c r="AQ111" i="12"/>
  <c r="AW111" i="12"/>
  <c r="AX111" i="12"/>
  <c r="AW75" i="12"/>
  <c r="AX75" i="12"/>
  <c r="AQ75" i="12"/>
  <c r="BA81" i="12"/>
  <c r="AY79" i="12"/>
  <c r="BA79" i="12"/>
  <c r="AZ80" i="12"/>
  <c r="BB78" i="12"/>
  <c r="BC78" i="12" s="1"/>
  <c r="AW90" i="12"/>
  <c r="AY90" i="12"/>
  <c r="AY126" i="12"/>
  <c r="BA126" i="12"/>
  <c r="AQ126" i="12"/>
  <c r="AW97" i="12"/>
  <c r="AX97" i="12"/>
  <c r="AQ97" i="12"/>
  <c r="AY97" i="12"/>
  <c r="AX90" i="12"/>
  <c r="AZ97" i="12"/>
  <c r="AQ90" i="12"/>
  <c r="AZ90" i="12"/>
  <c r="AX93" i="12"/>
  <c r="AQ93" i="12"/>
  <c r="AX109" i="12"/>
  <c r="BA80" i="12"/>
  <c r="AX80" i="12"/>
  <c r="AZ93" i="12"/>
  <c r="AZ123" i="12"/>
  <c r="BA93" i="12"/>
  <c r="AW81" i="12"/>
  <c r="AW93" i="12"/>
  <c r="AQ81" i="12"/>
  <c r="AX81" i="12"/>
  <c r="AY81" i="12"/>
  <c r="AQ80" i="12"/>
  <c r="BA123" i="12"/>
  <c r="AY109" i="12"/>
  <c r="AZ109" i="12"/>
  <c r="AP105" i="12"/>
  <c r="AQ105" i="12" s="1"/>
  <c r="AP89" i="12"/>
  <c r="AY89" i="12" s="1"/>
  <c r="AY107" i="12"/>
  <c r="AQ107" i="12"/>
  <c r="AZ107" i="12"/>
  <c r="AQ123" i="12"/>
  <c r="AP91" i="12"/>
  <c r="AQ91" i="12" s="1"/>
  <c r="BA107" i="12"/>
  <c r="AX107" i="12"/>
  <c r="BB129" i="12"/>
  <c r="BC129" i="12" s="1"/>
  <c r="AW123" i="12"/>
  <c r="AX123" i="12"/>
  <c r="AQ109" i="12"/>
  <c r="AP121" i="12"/>
  <c r="AQ121" i="12" s="1"/>
  <c r="AW106" i="12"/>
  <c r="BA106" i="12"/>
  <c r="AZ106" i="12"/>
  <c r="AY106" i="12"/>
  <c r="AX106" i="12"/>
  <c r="BA76" i="12"/>
  <c r="AZ76" i="12"/>
  <c r="AY76" i="12"/>
  <c r="AX76" i="12"/>
  <c r="AW76" i="12"/>
  <c r="AQ106" i="12"/>
  <c r="AP73" i="12"/>
  <c r="AQ73" i="12" s="1"/>
  <c r="BA92" i="12"/>
  <c r="AZ92" i="12"/>
  <c r="AY92" i="12"/>
  <c r="AX92" i="12"/>
  <c r="AW92" i="12"/>
  <c r="AY96" i="12"/>
  <c r="AX96" i="12"/>
  <c r="AW96" i="12"/>
  <c r="BA96" i="12"/>
  <c r="AZ96" i="12"/>
  <c r="AQ92" i="12"/>
  <c r="BA113" i="12"/>
  <c r="AZ113" i="12"/>
  <c r="AY113" i="12"/>
  <c r="AX113" i="12"/>
  <c r="AW113" i="12"/>
  <c r="AW127" i="12"/>
  <c r="BA127" i="12"/>
  <c r="AZ127" i="12"/>
  <c r="AY127" i="12"/>
  <c r="AX127" i="12"/>
  <c r="AQ96" i="12"/>
  <c r="BA122" i="12"/>
  <c r="AZ122" i="12"/>
  <c r="AY122" i="12"/>
  <c r="AX122" i="12"/>
  <c r="AW122" i="12"/>
  <c r="BA108" i="12"/>
  <c r="AZ108" i="12"/>
  <c r="AY108" i="12"/>
  <c r="AX108" i="12"/>
  <c r="AW108" i="12"/>
  <c r="AW124" i="12"/>
  <c r="BA124" i="12"/>
  <c r="AZ124" i="12"/>
  <c r="AY124" i="12"/>
  <c r="AX124" i="12"/>
  <c r="BA77" i="12"/>
  <c r="AZ77" i="12"/>
  <c r="AY77" i="12"/>
  <c r="AX77" i="12"/>
  <c r="AW77" i="12"/>
  <c r="BA110" i="12"/>
  <c r="AZ110" i="12"/>
  <c r="AY110" i="12"/>
  <c r="AX110" i="12"/>
  <c r="AW110" i="12"/>
  <c r="BA95" i="12"/>
  <c r="AZ95" i="12"/>
  <c r="AY95" i="12"/>
  <c r="AX95" i="12"/>
  <c r="AW95" i="12"/>
  <c r="AQ76" i="12"/>
  <c r="AQ108" i="12"/>
  <c r="AQ77" i="12"/>
  <c r="AZ146" i="12" l="1"/>
  <c r="AW146" i="12"/>
  <c r="BA91" i="12"/>
  <c r="AX146" i="12"/>
  <c r="BA146" i="12"/>
  <c r="AY146" i="12"/>
  <c r="BB146" i="12"/>
  <c r="BC146" i="12" s="1"/>
  <c r="BB125" i="12"/>
  <c r="BC125" i="12" s="1"/>
  <c r="AQ145" i="12"/>
  <c r="AX145" i="12"/>
  <c r="AW145" i="12"/>
  <c r="BA145" i="12"/>
  <c r="AZ145" i="12"/>
  <c r="AY145" i="12"/>
  <c r="BC138" i="12"/>
  <c r="AQ89" i="12"/>
  <c r="BB75" i="12"/>
  <c r="BC75" i="12" s="1"/>
  <c r="BB126" i="12"/>
  <c r="BC126" i="12" s="1"/>
  <c r="BB111" i="12"/>
  <c r="BC111" i="12" s="1"/>
  <c r="AZ91" i="12"/>
  <c r="BB74" i="12"/>
  <c r="BC74" i="12" s="1"/>
  <c r="BB79" i="12"/>
  <c r="BC79" i="12" s="1"/>
  <c r="BB110" i="12"/>
  <c r="BC110" i="12" s="1"/>
  <c r="BB90" i="12"/>
  <c r="BC90" i="12" s="1"/>
  <c r="AZ89" i="12"/>
  <c r="BB97" i="12"/>
  <c r="BC97" i="12" s="1"/>
  <c r="BB80" i="12"/>
  <c r="BC80" i="12" s="1"/>
  <c r="BB81" i="12"/>
  <c r="BC81" i="12" s="1"/>
  <c r="BB109" i="12"/>
  <c r="BC109" i="12" s="1"/>
  <c r="BB93" i="12"/>
  <c r="BC93" i="12" s="1"/>
  <c r="BA105" i="12"/>
  <c r="AZ105" i="12"/>
  <c r="AW105" i="12"/>
  <c r="AX105" i="12"/>
  <c r="AY105" i="12"/>
  <c r="AW91" i="12"/>
  <c r="AX91" i="12"/>
  <c r="BA89" i="12"/>
  <c r="BB92" i="12"/>
  <c r="BC92" i="12" s="1"/>
  <c r="AW89" i="12"/>
  <c r="AY91" i="12"/>
  <c r="AX89" i="12"/>
  <c r="BB107" i="12"/>
  <c r="BC107" i="12" s="1"/>
  <c r="BB122" i="12"/>
  <c r="BC122" i="12" s="1"/>
  <c r="BB123" i="12"/>
  <c r="BC123" i="12" s="1"/>
  <c r="BB96" i="12"/>
  <c r="BC96" i="12" s="1"/>
  <c r="BB76" i="12"/>
  <c r="BC76" i="12" s="1"/>
  <c r="BB113" i="12"/>
  <c r="BC113" i="12" s="1"/>
  <c r="BB127" i="12"/>
  <c r="BC127" i="12" s="1"/>
  <c r="BB95" i="12"/>
  <c r="BC95" i="12" s="1"/>
  <c r="BB124" i="12"/>
  <c r="BC124" i="12" s="1"/>
  <c r="BB108" i="12"/>
  <c r="BC108" i="12" s="1"/>
  <c r="BB106" i="12"/>
  <c r="BC106" i="12" s="1"/>
  <c r="BB77" i="12"/>
  <c r="BC77" i="12" s="1"/>
  <c r="AW73" i="12"/>
  <c r="BA73" i="12"/>
  <c r="AZ73" i="12"/>
  <c r="AY73" i="12"/>
  <c r="AX73" i="12"/>
  <c r="AW121" i="12"/>
  <c r="BA121" i="12"/>
  <c r="AZ121" i="12"/>
  <c r="AY121" i="12"/>
  <c r="AX121" i="12"/>
  <c r="BB145" i="12" l="1"/>
  <c r="BB91" i="12"/>
  <c r="BC91" i="12" s="1"/>
  <c r="BB105" i="12"/>
  <c r="BC105" i="12" s="1"/>
  <c r="BB89" i="12"/>
  <c r="BC89" i="12" s="1"/>
  <c r="BB73" i="12"/>
  <c r="BB121" i="12"/>
  <c r="BC145" i="12" l="1"/>
  <c r="BB148" i="12"/>
  <c r="BB150" i="12" s="1"/>
  <c r="BB115" i="12"/>
  <c r="BB117" i="12" s="1"/>
  <c r="BB99" i="12"/>
  <c r="BB101" i="12" s="1"/>
  <c r="BB131" i="12"/>
  <c r="BB133" i="12" s="1"/>
  <c r="BC121" i="12"/>
  <c r="BB83" i="12"/>
  <c r="BB85" i="12" s="1"/>
  <c r="BC73" i="12"/>
  <c r="A3" i="7"/>
  <c r="A2" i="7"/>
  <c r="A4" i="7"/>
  <c r="AN72" i="4" l="1"/>
  <c r="AN73" i="4"/>
  <c r="AN74" i="4"/>
  <c r="AN75" i="4"/>
  <c r="AN76" i="4"/>
  <c r="AN77" i="4"/>
  <c r="AN78" i="4"/>
  <c r="AN79" i="4"/>
  <c r="E4" i="4"/>
  <c r="F4" i="4" s="1"/>
  <c r="AN71" i="4"/>
  <c r="E53" i="4"/>
  <c r="E51" i="4"/>
  <c r="D65" i="4"/>
  <c r="D64" i="4"/>
  <c r="D63" i="4"/>
  <c r="D62" i="4"/>
  <c r="G4" i="4" l="1"/>
  <c r="H11" i="4" s="1"/>
  <c r="Q11" i="4" s="1"/>
  <c r="F53" i="4"/>
  <c r="G53" i="4"/>
  <c r="H53" i="4"/>
  <c r="I53" i="4"/>
  <c r="J53" i="4"/>
  <c r="K53" i="4"/>
  <c r="L53" i="4"/>
  <c r="M53" i="4"/>
  <c r="F52" i="4"/>
  <c r="G52" i="4"/>
  <c r="H52" i="4"/>
  <c r="I52" i="4"/>
  <c r="J52" i="4"/>
  <c r="K52" i="4"/>
  <c r="L52" i="4"/>
  <c r="M52" i="4"/>
  <c r="E52" i="4"/>
  <c r="F51" i="4"/>
  <c r="G51" i="4"/>
  <c r="H51" i="4"/>
  <c r="I51" i="4"/>
  <c r="J51" i="4"/>
  <c r="K51" i="4"/>
  <c r="L51" i="4"/>
  <c r="M51" i="4"/>
  <c r="F50" i="4"/>
  <c r="G50" i="4"/>
  <c r="H50" i="4"/>
  <c r="I50" i="4"/>
  <c r="J50" i="4"/>
  <c r="K50" i="4"/>
  <c r="L50" i="4"/>
  <c r="M50" i="4"/>
  <c r="E50" i="4"/>
  <c r="F49" i="4"/>
  <c r="G49" i="4"/>
  <c r="G64" i="4" s="1"/>
  <c r="H49" i="4"/>
  <c r="I49" i="4"/>
  <c r="I63" i="4" s="1"/>
  <c r="I91" i="4" s="1"/>
  <c r="J49" i="4"/>
  <c r="J65" i="4" s="1"/>
  <c r="K49" i="4"/>
  <c r="L49" i="4"/>
  <c r="M49" i="4"/>
  <c r="M64" i="4" s="1"/>
  <c r="M111" i="4" s="1"/>
  <c r="E49" i="4"/>
  <c r="J91" i="4" l="1"/>
  <c r="K91" i="4" s="1"/>
  <c r="L91" i="4" s="1"/>
  <c r="M91" i="4" s="1"/>
  <c r="N91" i="4" s="1"/>
  <c r="O91" i="4" s="1"/>
  <c r="AP91" i="4"/>
  <c r="J124" i="4"/>
  <c r="AM91" i="4"/>
  <c r="G56" i="4"/>
  <c r="M56" i="4"/>
  <c r="L55" i="4"/>
  <c r="I56" i="4"/>
  <c r="F62" i="4"/>
  <c r="F72" i="4" s="1"/>
  <c r="F55" i="4"/>
  <c r="L56" i="4"/>
  <c r="K57" i="4"/>
  <c r="H56" i="4"/>
  <c r="E64" i="4"/>
  <c r="E55" i="4"/>
  <c r="M63" i="4"/>
  <c r="M95" i="4" s="1"/>
  <c r="G57" i="4"/>
  <c r="I65" i="4"/>
  <c r="K62" i="4"/>
  <c r="K77" i="4" s="1"/>
  <c r="H57" i="4"/>
  <c r="G105" i="4"/>
  <c r="K65" i="4"/>
  <c r="K125" i="4" s="1"/>
  <c r="E62" i="4"/>
  <c r="L62" i="4"/>
  <c r="L78" i="4" s="1"/>
  <c r="H64" i="4"/>
  <c r="H106" i="4" s="1"/>
  <c r="J57" i="4"/>
  <c r="J64" i="4"/>
  <c r="J108" i="4" s="1"/>
  <c r="E63" i="4"/>
  <c r="E87" i="4" s="1"/>
  <c r="K56" i="4"/>
  <c r="H63" i="4"/>
  <c r="H90" i="4" s="1"/>
  <c r="G62" i="4"/>
  <c r="L65" i="4"/>
  <c r="L126" i="4" s="1"/>
  <c r="M57" i="4"/>
  <c r="M65" i="4"/>
  <c r="M127" i="4" s="1"/>
  <c r="J56" i="4"/>
  <c r="L64" i="4"/>
  <c r="L110" i="4" s="1"/>
  <c r="K63" i="4"/>
  <c r="K93" i="4" s="1"/>
  <c r="M62" i="4"/>
  <c r="M79" i="4" s="1"/>
  <c r="N111" i="4" s="1"/>
  <c r="O111" i="4" s="1"/>
  <c r="P111" i="4" s="1"/>
  <c r="Q111" i="4" s="1"/>
  <c r="R111" i="4" s="1"/>
  <c r="S111" i="4" s="1"/>
  <c r="T111" i="4" s="1"/>
  <c r="U111" i="4" s="1"/>
  <c r="V111" i="4" s="1"/>
  <c r="W111" i="4" s="1"/>
  <c r="X111" i="4" s="1"/>
  <c r="Y111" i="4" s="1"/>
  <c r="F57" i="4"/>
  <c r="F63" i="4"/>
  <c r="F88" i="4" s="1"/>
  <c r="E65" i="4"/>
  <c r="E119" i="4" s="1"/>
  <c r="G65" i="4"/>
  <c r="F65" i="4"/>
  <c r="J63" i="4"/>
  <c r="J92" i="4" s="1"/>
  <c r="H62" i="4"/>
  <c r="H74" i="4" s="1"/>
  <c r="K64" i="4"/>
  <c r="K109" i="4" s="1"/>
  <c r="L63" i="4"/>
  <c r="L94" i="4" s="1"/>
  <c r="J62" i="4"/>
  <c r="J76" i="4" s="1"/>
  <c r="G63" i="4"/>
  <c r="G73" i="4" s="1"/>
  <c r="G89" i="4" s="1"/>
  <c r="I57" i="4"/>
  <c r="I64" i="4"/>
  <c r="I107" i="4" s="1"/>
  <c r="F56" i="4"/>
  <c r="H65" i="4"/>
  <c r="F64" i="4"/>
  <c r="F104" i="4" s="1"/>
  <c r="I62" i="4"/>
  <c r="I75" i="4" s="1"/>
  <c r="N52" i="4"/>
  <c r="N51" i="4"/>
  <c r="N50" i="4"/>
  <c r="K55" i="4"/>
  <c r="J55" i="4"/>
  <c r="I55" i="4"/>
  <c r="H55" i="4"/>
  <c r="E57" i="4"/>
  <c r="G55" i="4"/>
  <c r="E56" i="4"/>
  <c r="N49" i="4"/>
  <c r="M55" i="4"/>
  <c r="L57" i="4"/>
  <c r="N127" i="4" l="1"/>
  <c r="O127" i="4" s="1"/>
  <c r="P127" i="4" s="1"/>
  <c r="Q127" i="4" s="1"/>
  <c r="R127" i="4" s="1"/>
  <c r="S127" i="4" s="1"/>
  <c r="T127" i="4" s="1"/>
  <c r="U127" i="4" s="1"/>
  <c r="V127" i="4" s="1"/>
  <c r="W127" i="4" s="1"/>
  <c r="X127" i="4" s="1"/>
  <c r="Y127" i="4" s="1"/>
  <c r="Z127" i="4" s="1"/>
  <c r="AA127" i="4" s="1"/>
  <c r="AB127" i="4" s="1"/>
  <c r="AC127" i="4" s="1"/>
  <c r="AD127" i="4" s="1"/>
  <c r="AE127" i="4" s="1"/>
  <c r="AM127" i="4"/>
  <c r="H89" i="4"/>
  <c r="I89" i="4" s="1"/>
  <c r="J89" i="4" s="1"/>
  <c r="K89" i="4" s="1"/>
  <c r="L89" i="4" s="1"/>
  <c r="M89" i="4" s="1"/>
  <c r="AP89" i="4"/>
  <c r="AM119" i="4"/>
  <c r="F119" i="4"/>
  <c r="G119" i="4" s="1"/>
  <c r="H119" i="4" s="1"/>
  <c r="I119" i="4" s="1"/>
  <c r="J119" i="4" s="1"/>
  <c r="K119" i="4" s="1"/>
  <c r="L119" i="4" s="1"/>
  <c r="M119" i="4" s="1"/>
  <c r="N119" i="4" s="1"/>
  <c r="O119" i="4" s="1"/>
  <c r="P119" i="4" s="1"/>
  <c r="Q119" i="4" s="1"/>
  <c r="R119" i="4" s="1"/>
  <c r="S119" i="4" s="1"/>
  <c r="T119" i="4" s="1"/>
  <c r="U119" i="4" s="1"/>
  <c r="V119" i="4" s="1"/>
  <c r="W119" i="4" s="1"/>
  <c r="AP119" i="4"/>
  <c r="I106" i="4"/>
  <c r="J106" i="4" s="1"/>
  <c r="K106" i="4" s="1"/>
  <c r="L106" i="4" s="1"/>
  <c r="M106" i="4" s="1"/>
  <c r="N106" i="4" s="1"/>
  <c r="O106" i="4" s="1"/>
  <c r="P106" i="4" s="1"/>
  <c r="Q106" i="4" s="1"/>
  <c r="R106" i="4" s="1"/>
  <c r="S106" i="4" s="1"/>
  <c r="T106" i="4" s="1"/>
  <c r="AP106" i="4"/>
  <c r="G88" i="4"/>
  <c r="H88" i="4" s="1"/>
  <c r="I88" i="4" s="1"/>
  <c r="J88" i="4" s="1"/>
  <c r="K88" i="4" s="1"/>
  <c r="L88" i="4" s="1"/>
  <c r="AP88" i="4"/>
  <c r="K124" i="4"/>
  <c r="L124" i="4" s="1"/>
  <c r="M124" i="4" s="1"/>
  <c r="N124" i="4" s="1"/>
  <c r="O124" i="4" s="1"/>
  <c r="P124" i="4" s="1"/>
  <c r="Q124" i="4" s="1"/>
  <c r="R124" i="4" s="1"/>
  <c r="S124" i="4" s="1"/>
  <c r="T124" i="4" s="1"/>
  <c r="U124" i="4" s="1"/>
  <c r="V124" i="4" s="1"/>
  <c r="W124" i="4" s="1"/>
  <c r="X124" i="4" s="1"/>
  <c r="Y124" i="4" s="1"/>
  <c r="Z124" i="4" s="1"/>
  <c r="AA124" i="4" s="1"/>
  <c r="AB124" i="4" s="1"/>
  <c r="AP124" i="4"/>
  <c r="AP126" i="4"/>
  <c r="M126" i="4"/>
  <c r="N126" i="4" s="1"/>
  <c r="O126" i="4" s="1"/>
  <c r="P126" i="4" s="1"/>
  <c r="Q126" i="4" s="1"/>
  <c r="R126" i="4" s="1"/>
  <c r="S126" i="4" s="1"/>
  <c r="T126" i="4" s="1"/>
  <c r="U126" i="4" s="1"/>
  <c r="V126" i="4" s="1"/>
  <c r="W126" i="4" s="1"/>
  <c r="X126" i="4" s="1"/>
  <c r="Y126" i="4" s="1"/>
  <c r="Z126" i="4" s="1"/>
  <c r="AA126" i="4" s="1"/>
  <c r="AB126" i="4" s="1"/>
  <c r="AC126" i="4" s="1"/>
  <c r="AD126" i="4" s="1"/>
  <c r="M94" i="4"/>
  <c r="N94" i="4" s="1"/>
  <c r="O94" i="4" s="1"/>
  <c r="P94" i="4" s="1"/>
  <c r="Q94" i="4" s="1"/>
  <c r="R94" i="4" s="1"/>
  <c r="I90" i="4"/>
  <c r="J90" i="4" s="1"/>
  <c r="K90" i="4" s="1"/>
  <c r="L90" i="4" s="1"/>
  <c r="M90" i="4" s="1"/>
  <c r="N90" i="4" s="1"/>
  <c r="AP90" i="4"/>
  <c r="L125" i="4"/>
  <c r="M125" i="4" s="1"/>
  <c r="N125" i="4" s="1"/>
  <c r="O125" i="4" s="1"/>
  <c r="P125" i="4" s="1"/>
  <c r="Q125" i="4" s="1"/>
  <c r="R125" i="4" s="1"/>
  <c r="S125" i="4" s="1"/>
  <c r="T125" i="4" s="1"/>
  <c r="U125" i="4" s="1"/>
  <c r="V125" i="4" s="1"/>
  <c r="W125" i="4" s="1"/>
  <c r="X125" i="4" s="1"/>
  <c r="Y125" i="4" s="1"/>
  <c r="Z125" i="4" s="1"/>
  <c r="AA125" i="4" s="1"/>
  <c r="AB125" i="4" s="1"/>
  <c r="AC125" i="4" s="1"/>
  <c r="AP125" i="4"/>
  <c r="E103" i="4"/>
  <c r="AM103" i="4" s="1"/>
  <c r="L93" i="4"/>
  <c r="M93" i="4" s="1"/>
  <c r="N93" i="4" s="1"/>
  <c r="O93" i="4" s="1"/>
  <c r="P93" i="4" s="1"/>
  <c r="Q93" i="4" s="1"/>
  <c r="AP93" i="4"/>
  <c r="H105" i="4"/>
  <c r="I105" i="4" s="1"/>
  <c r="J105" i="4" s="1"/>
  <c r="K105" i="4" s="1"/>
  <c r="L105" i="4" s="1"/>
  <c r="M105" i="4" s="1"/>
  <c r="N105" i="4" s="1"/>
  <c r="O105" i="4" s="1"/>
  <c r="P105" i="4" s="1"/>
  <c r="Q105" i="4" s="1"/>
  <c r="R105" i="4" s="1"/>
  <c r="S105" i="4" s="1"/>
  <c r="AP105" i="4"/>
  <c r="BA91" i="4"/>
  <c r="AY91" i="4"/>
  <c r="AW91" i="4"/>
  <c r="AZ91" i="4"/>
  <c r="AX91" i="4"/>
  <c r="G104" i="4"/>
  <c r="H104" i="4" s="1"/>
  <c r="I104" i="4" s="1"/>
  <c r="J104" i="4" s="1"/>
  <c r="K104" i="4" s="1"/>
  <c r="L104" i="4" s="1"/>
  <c r="M104" i="4" s="1"/>
  <c r="N104" i="4" s="1"/>
  <c r="O104" i="4" s="1"/>
  <c r="P104" i="4" s="1"/>
  <c r="Q104" i="4" s="1"/>
  <c r="R104" i="4" s="1"/>
  <c r="AP104" i="4"/>
  <c r="AM104" i="4"/>
  <c r="K92" i="4"/>
  <c r="L92" i="4" s="1"/>
  <c r="M92" i="4" s="1"/>
  <c r="N92" i="4" s="1"/>
  <c r="O92" i="4" s="1"/>
  <c r="P92" i="4" s="1"/>
  <c r="J107" i="4"/>
  <c r="K107" i="4" s="1"/>
  <c r="L107" i="4" s="1"/>
  <c r="M107" i="4" s="1"/>
  <c r="N107" i="4" s="1"/>
  <c r="O107" i="4" s="1"/>
  <c r="P107" i="4" s="1"/>
  <c r="Q107" i="4" s="1"/>
  <c r="R107" i="4" s="1"/>
  <c r="S107" i="4" s="1"/>
  <c r="T107" i="4" s="1"/>
  <c r="U107" i="4" s="1"/>
  <c r="AP107" i="4"/>
  <c r="AM124" i="4"/>
  <c r="AP111" i="4"/>
  <c r="F87" i="4"/>
  <c r="G87" i="4" s="1"/>
  <c r="K108" i="4"/>
  <c r="L108" i="4" s="1"/>
  <c r="M108" i="4" s="1"/>
  <c r="N108" i="4" s="1"/>
  <c r="O108" i="4" s="1"/>
  <c r="P108" i="4" s="1"/>
  <c r="Q108" i="4" s="1"/>
  <c r="R108" i="4" s="1"/>
  <c r="S108" i="4" s="1"/>
  <c r="T108" i="4" s="1"/>
  <c r="U108" i="4" s="1"/>
  <c r="V108" i="4" s="1"/>
  <c r="G121" i="4"/>
  <c r="I123" i="4"/>
  <c r="F120" i="4"/>
  <c r="H122" i="4"/>
  <c r="N95" i="4"/>
  <c r="O95" i="4" s="1"/>
  <c r="P95" i="4" s="1"/>
  <c r="Q95" i="4" s="1"/>
  <c r="R95" i="4" s="1"/>
  <c r="S95" i="4" s="1"/>
  <c r="AM105" i="4"/>
  <c r="AM106" i="4"/>
  <c r="AM108" i="4"/>
  <c r="L109" i="4"/>
  <c r="M109" i="4" s="1"/>
  <c r="N109" i="4" s="1"/>
  <c r="O109" i="4" s="1"/>
  <c r="P109" i="4" s="1"/>
  <c r="Q109" i="4" s="1"/>
  <c r="R109" i="4" s="1"/>
  <c r="S109" i="4" s="1"/>
  <c r="T109" i="4" s="1"/>
  <c r="U109" i="4" s="1"/>
  <c r="V109" i="4" s="1"/>
  <c r="W109" i="4" s="1"/>
  <c r="AM123" i="4"/>
  <c r="M110" i="4"/>
  <c r="N110" i="4" s="1"/>
  <c r="O110" i="4" s="1"/>
  <c r="P110" i="4" s="1"/>
  <c r="Q110" i="4" s="1"/>
  <c r="R110" i="4" s="1"/>
  <c r="S110" i="4" s="1"/>
  <c r="T110" i="4" s="1"/>
  <c r="U110" i="4" s="1"/>
  <c r="V110" i="4" s="1"/>
  <c r="W110" i="4" s="1"/>
  <c r="X110" i="4" s="1"/>
  <c r="AM107" i="4"/>
  <c r="AM111" i="4"/>
  <c r="AM92" i="4"/>
  <c r="AM90" i="4"/>
  <c r="AM88" i="4"/>
  <c r="AM87" i="4"/>
  <c r="AM95" i="4"/>
  <c r="AM94" i="4"/>
  <c r="AM89" i="4"/>
  <c r="AM93" i="4"/>
  <c r="K76" i="4"/>
  <c r="L76" i="4" s="1"/>
  <c r="M76" i="4" s="1"/>
  <c r="AM76" i="4"/>
  <c r="AO76" i="4" s="1"/>
  <c r="M78" i="4"/>
  <c r="N78" i="4" s="1"/>
  <c r="O78" i="4" s="1"/>
  <c r="AM78" i="4"/>
  <c r="AO78" i="4" s="1"/>
  <c r="N79" i="4"/>
  <c r="O79" i="4" s="1"/>
  <c r="P79" i="4" s="1"/>
  <c r="AM79" i="4"/>
  <c r="AO79" i="4" s="1"/>
  <c r="I74" i="4"/>
  <c r="J74" i="4" s="1"/>
  <c r="K74" i="4" s="1"/>
  <c r="AM74" i="4"/>
  <c r="AO74" i="4" s="1"/>
  <c r="G72" i="4"/>
  <c r="H72" i="4" s="1"/>
  <c r="I72" i="4" s="1"/>
  <c r="AM72" i="4"/>
  <c r="AO72" i="4" s="1"/>
  <c r="J75" i="4"/>
  <c r="K75" i="4" s="1"/>
  <c r="L75" i="4" s="1"/>
  <c r="AM75" i="4"/>
  <c r="AO75" i="4" s="1"/>
  <c r="H73" i="4"/>
  <c r="I73" i="4" s="1"/>
  <c r="J73" i="4" s="1"/>
  <c r="AM73" i="4"/>
  <c r="AO73" i="4" s="1"/>
  <c r="L77" i="4"/>
  <c r="M77" i="4" s="1"/>
  <c r="N77" i="4" s="1"/>
  <c r="AM77" i="4"/>
  <c r="AO77" i="4" s="1"/>
  <c r="N56" i="4"/>
  <c r="N62" i="4"/>
  <c r="E71" i="4"/>
  <c r="N64" i="4"/>
  <c r="N65" i="4"/>
  <c r="N63" i="4"/>
  <c r="N55" i="4"/>
  <c r="F103" i="4" l="1"/>
  <c r="G103" i="4" s="1"/>
  <c r="H103" i="4" s="1"/>
  <c r="I103" i="4" s="1"/>
  <c r="J103" i="4" s="1"/>
  <c r="K103" i="4" s="1"/>
  <c r="L103" i="4" s="1"/>
  <c r="M103" i="4" s="1"/>
  <c r="N103" i="4" s="1"/>
  <c r="O103" i="4" s="1"/>
  <c r="P103" i="4" s="1"/>
  <c r="Q103" i="4" s="1"/>
  <c r="J123" i="4"/>
  <c r="K123" i="4" s="1"/>
  <c r="L123" i="4" s="1"/>
  <c r="M123" i="4" s="1"/>
  <c r="N123" i="4" s="1"/>
  <c r="O123" i="4" s="1"/>
  <c r="P123" i="4" s="1"/>
  <c r="Q123" i="4" s="1"/>
  <c r="R123" i="4" s="1"/>
  <c r="S123" i="4" s="1"/>
  <c r="T123" i="4" s="1"/>
  <c r="U123" i="4" s="1"/>
  <c r="V123" i="4" s="1"/>
  <c r="W123" i="4" s="1"/>
  <c r="X123" i="4" s="1"/>
  <c r="Y123" i="4" s="1"/>
  <c r="Z123" i="4" s="1"/>
  <c r="AA123" i="4" s="1"/>
  <c r="AW125" i="4"/>
  <c r="AZ125" i="4"/>
  <c r="AY125" i="4"/>
  <c r="AX125" i="4"/>
  <c r="BA125" i="4"/>
  <c r="AW124" i="4"/>
  <c r="AZ124" i="4"/>
  <c r="AY124" i="4"/>
  <c r="AX124" i="4"/>
  <c r="BA124" i="4"/>
  <c r="H121" i="4"/>
  <c r="I121" i="4" s="1"/>
  <c r="J121" i="4" s="1"/>
  <c r="K121" i="4" s="1"/>
  <c r="L121" i="4" s="1"/>
  <c r="M121" i="4" s="1"/>
  <c r="N121" i="4" s="1"/>
  <c r="O121" i="4" s="1"/>
  <c r="P121" i="4" s="1"/>
  <c r="Q121" i="4" s="1"/>
  <c r="R121" i="4" s="1"/>
  <c r="S121" i="4" s="1"/>
  <c r="T121" i="4" s="1"/>
  <c r="U121" i="4" s="1"/>
  <c r="V121" i="4" s="1"/>
  <c r="W121" i="4" s="1"/>
  <c r="X121" i="4" s="1"/>
  <c r="Y121" i="4" s="1"/>
  <c r="AP121" i="4"/>
  <c r="AM121" i="4"/>
  <c r="AP108" i="4"/>
  <c r="AZ105" i="4"/>
  <c r="AX105" i="4"/>
  <c r="AY105" i="4"/>
  <c r="AW105" i="4"/>
  <c r="BA105" i="4"/>
  <c r="AM120" i="4"/>
  <c r="G120" i="4"/>
  <c r="H120" i="4" s="1"/>
  <c r="I120" i="4" s="1"/>
  <c r="J120" i="4" s="1"/>
  <c r="K120" i="4" s="1"/>
  <c r="L120" i="4" s="1"/>
  <c r="M120" i="4" s="1"/>
  <c r="N120" i="4" s="1"/>
  <c r="O120" i="4" s="1"/>
  <c r="P120" i="4" s="1"/>
  <c r="Q120" i="4" s="1"/>
  <c r="R120" i="4" s="1"/>
  <c r="S120" i="4" s="1"/>
  <c r="T120" i="4" s="1"/>
  <c r="U120" i="4" s="1"/>
  <c r="V120" i="4" s="1"/>
  <c r="W120" i="4" s="1"/>
  <c r="X120" i="4" s="1"/>
  <c r="AZ107" i="4"/>
  <c r="AX107" i="4"/>
  <c r="AW107" i="4"/>
  <c r="AY107" i="4"/>
  <c r="BA107" i="4"/>
  <c r="BA90" i="4"/>
  <c r="AW90" i="4"/>
  <c r="AX90" i="4"/>
  <c r="AY90" i="4"/>
  <c r="AZ90" i="4"/>
  <c r="AP95" i="4"/>
  <c r="AZ89" i="4"/>
  <c r="AY89" i="4"/>
  <c r="AW89" i="4"/>
  <c r="BA89" i="4"/>
  <c r="AX89" i="4"/>
  <c r="BA111" i="4"/>
  <c r="AZ111" i="4"/>
  <c r="AX111" i="4"/>
  <c r="AW111" i="4"/>
  <c r="AY111" i="4"/>
  <c r="AP110" i="4"/>
  <c r="AW93" i="4"/>
  <c r="AX93" i="4"/>
  <c r="AY93" i="4"/>
  <c r="AZ93" i="4"/>
  <c r="BA93" i="4"/>
  <c r="BA88" i="4"/>
  <c r="AY88" i="4"/>
  <c r="AZ88" i="4"/>
  <c r="AX88" i="4"/>
  <c r="AW88" i="4"/>
  <c r="AY119" i="4"/>
  <c r="AW119" i="4"/>
  <c r="AX119" i="4"/>
  <c r="BA119" i="4"/>
  <c r="AZ119" i="4"/>
  <c r="AP92" i="4"/>
  <c r="AP94" i="4"/>
  <c r="AZ126" i="4"/>
  <c r="AY126" i="4"/>
  <c r="AX126" i="4"/>
  <c r="BA126" i="4"/>
  <c r="AW126" i="4"/>
  <c r="AP103" i="4"/>
  <c r="AW103" i="4" s="1"/>
  <c r="AP109" i="4"/>
  <c r="AZ106" i="4"/>
  <c r="AX106" i="4"/>
  <c r="AY106" i="4"/>
  <c r="BA106" i="4"/>
  <c r="AW106" i="4"/>
  <c r="AZ104" i="4"/>
  <c r="AY104" i="4"/>
  <c r="BA104" i="4"/>
  <c r="AW104" i="4"/>
  <c r="AX104" i="4"/>
  <c r="AM122" i="4"/>
  <c r="I122" i="4"/>
  <c r="J122" i="4" s="1"/>
  <c r="K122" i="4" s="1"/>
  <c r="L122" i="4" s="1"/>
  <c r="M122" i="4" s="1"/>
  <c r="N122" i="4" s="1"/>
  <c r="O122" i="4" s="1"/>
  <c r="P122" i="4" s="1"/>
  <c r="Q122" i="4" s="1"/>
  <c r="R122" i="4" s="1"/>
  <c r="S122" i="4" s="1"/>
  <c r="T122" i="4" s="1"/>
  <c r="U122" i="4" s="1"/>
  <c r="V122" i="4" s="1"/>
  <c r="W122" i="4" s="1"/>
  <c r="X122" i="4" s="1"/>
  <c r="Y122" i="4" s="1"/>
  <c r="Z122" i="4" s="1"/>
  <c r="AP127" i="4"/>
  <c r="AP79" i="4"/>
  <c r="AY79" i="4" s="1"/>
  <c r="AP73" i="4"/>
  <c r="AW73" i="4" s="1"/>
  <c r="AM109" i="4"/>
  <c r="AM110" i="4"/>
  <c r="AM125" i="4"/>
  <c r="AM126" i="4"/>
  <c r="AP74" i="4"/>
  <c r="BA74" i="4" s="1"/>
  <c r="AP77" i="4"/>
  <c r="AY77" i="4" s="1"/>
  <c r="AP75" i="4"/>
  <c r="AP78" i="4"/>
  <c r="AQ78" i="4" s="1"/>
  <c r="F71" i="4"/>
  <c r="G71" i="4" s="1"/>
  <c r="H71" i="4" s="1"/>
  <c r="AM71" i="4"/>
  <c r="AO71" i="4" s="1"/>
  <c r="AP72" i="4"/>
  <c r="AY73" i="4"/>
  <c r="AP76" i="4"/>
  <c r="F11" i="12" l="1"/>
  <c r="G11" i="12" s="1"/>
  <c r="F11" i="4"/>
  <c r="G11" i="4" s="1"/>
  <c r="BA110" i="4"/>
  <c r="AY110" i="4"/>
  <c r="AX110" i="4"/>
  <c r="AZ110" i="4"/>
  <c r="AW110" i="4"/>
  <c r="F12" i="12"/>
  <c r="G12" i="12" s="1"/>
  <c r="AN94" i="4"/>
  <c r="AO94" i="4" s="1"/>
  <c r="AQ94" i="4" s="1"/>
  <c r="AN88" i="4"/>
  <c r="AO88" i="4" s="1"/>
  <c r="AQ88" i="4" s="1"/>
  <c r="AN87" i="4"/>
  <c r="AO87" i="4" s="1"/>
  <c r="AN89" i="4"/>
  <c r="AO89" i="4" s="1"/>
  <c r="AQ89" i="4" s="1"/>
  <c r="AN90" i="4"/>
  <c r="AO90" i="4" s="1"/>
  <c r="AQ90" i="4" s="1"/>
  <c r="AN95" i="4"/>
  <c r="AO95" i="4" s="1"/>
  <c r="AQ95" i="4" s="1"/>
  <c r="AN91" i="4"/>
  <c r="AO91" i="4" s="1"/>
  <c r="AQ91" i="4" s="1"/>
  <c r="AN92" i="4"/>
  <c r="AO92" i="4" s="1"/>
  <c r="AQ92" i="4" s="1"/>
  <c r="AN93" i="4"/>
  <c r="AO93" i="4" s="1"/>
  <c r="AQ93" i="4" s="1"/>
  <c r="F13" i="12"/>
  <c r="G13" i="12" s="1"/>
  <c r="AN111" i="4"/>
  <c r="AO111" i="4" s="1"/>
  <c r="AQ111" i="4" s="1"/>
  <c r="AN103" i="4"/>
  <c r="AO103" i="4" s="1"/>
  <c r="AQ103" i="4" s="1"/>
  <c r="AN105" i="4"/>
  <c r="AO105" i="4" s="1"/>
  <c r="AQ105" i="4" s="1"/>
  <c r="AN106" i="4"/>
  <c r="AO106" i="4" s="1"/>
  <c r="AQ106" i="4" s="1"/>
  <c r="AN107" i="4"/>
  <c r="AO107" i="4" s="1"/>
  <c r="AQ107" i="4" s="1"/>
  <c r="AN108" i="4"/>
  <c r="AO108" i="4" s="1"/>
  <c r="AQ108" i="4" s="1"/>
  <c r="AN109" i="4"/>
  <c r="AO109" i="4" s="1"/>
  <c r="AQ109" i="4" s="1"/>
  <c r="AN110" i="4"/>
  <c r="AN104" i="4"/>
  <c r="AO104" i="4" s="1"/>
  <c r="AQ104" i="4" s="1"/>
  <c r="AY103" i="4"/>
  <c r="AP122" i="4"/>
  <c r="BA94" i="4"/>
  <c r="AX94" i="4"/>
  <c r="AY94" i="4"/>
  <c r="AZ94" i="4"/>
  <c r="AW94" i="4"/>
  <c r="AP71" i="4"/>
  <c r="AW71" i="4" s="1"/>
  <c r="BA127" i="4"/>
  <c r="AW127" i="4"/>
  <c r="AY127" i="4"/>
  <c r="AX127" i="4"/>
  <c r="AZ127" i="4"/>
  <c r="F14" i="12"/>
  <c r="G14" i="12" s="1"/>
  <c r="AN124" i="4"/>
  <c r="AO124" i="4" s="1"/>
  <c r="AQ124" i="4" s="1"/>
  <c r="AN125" i="4"/>
  <c r="AO125" i="4" s="1"/>
  <c r="AN126" i="4"/>
  <c r="AO126" i="4" s="1"/>
  <c r="AN119" i="4"/>
  <c r="AO119" i="4" s="1"/>
  <c r="AQ119" i="4" s="1"/>
  <c r="AN127" i="4"/>
  <c r="AO127" i="4" s="1"/>
  <c r="AN123" i="4"/>
  <c r="AO123" i="4" s="1"/>
  <c r="AN120" i="4"/>
  <c r="AO120" i="4" s="1"/>
  <c r="AN121" i="4"/>
  <c r="AO121" i="4" s="1"/>
  <c r="AN122" i="4"/>
  <c r="AO122" i="4" s="1"/>
  <c r="F14" i="4"/>
  <c r="G14" i="4" s="1"/>
  <c r="AO110" i="4"/>
  <c r="AQ110" i="4" s="1"/>
  <c r="BA103" i="4"/>
  <c r="BA92" i="4"/>
  <c r="AX92" i="4"/>
  <c r="AW92" i="4"/>
  <c r="AZ92" i="4"/>
  <c r="AY92" i="4"/>
  <c r="AP123" i="4"/>
  <c r="AZ103" i="4"/>
  <c r="AW121" i="4"/>
  <c r="AZ121" i="4"/>
  <c r="AX121" i="4"/>
  <c r="AY121" i="4"/>
  <c r="BA121" i="4"/>
  <c r="F12" i="4"/>
  <c r="G12" i="4" s="1"/>
  <c r="AX103" i="4"/>
  <c r="AP120" i="4"/>
  <c r="AY108" i="4"/>
  <c r="BA108" i="4"/>
  <c r="AX108" i="4"/>
  <c r="AW108" i="4"/>
  <c r="AZ108" i="4"/>
  <c r="AW109" i="4"/>
  <c r="BA109" i="4"/>
  <c r="AZ109" i="4"/>
  <c r="AY109" i="4"/>
  <c r="AX109" i="4"/>
  <c r="F13" i="4"/>
  <c r="G13" i="4" s="1"/>
  <c r="AZ95" i="4"/>
  <c r="AY95" i="4"/>
  <c r="AX95" i="4"/>
  <c r="BA95" i="4"/>
  <c r="AW95" i="4"/>
  <c r="H87" i="4"/>
  <c r="AQ79" i="4"/>
  <c r="AW79" i="4"/>
  <c r="AX79" i="4"/>
  <c r="AZ79" i="4"/>
  <c r="BA79" i="4"/>
  <c r="AZ73" i="4"/>
  <c r="AX73" i="4"/>
  <c r="BA73" i="4"/>
  <c r="AQ73" i="4"/>
  <c r="AZ77" i="4"/>
  <c r="AX74" i="4"/>
  <c r="AZ74" i="4"/>
  <c r="AQ74" i="4"/>
  <c r="AQ77" i="4"/>
  <c r="AY74" i="4"/>
  <c r="AW74" i="4"/>
  <c r="BA77" i="4"/>
  <c r="AW77" i="4"/>
  <c r="AX77" i="4"/>
  <c r="AZ75" i="4"/>
  <c r="AY75" i="4"/>
  <c r="BA75" i="4"/>
  <c r="AW75" i="4"/>
  <c r="AX75" i="4"/>
  <c r="BA72" i="4"/>
  <c r="AX72" i="4"/>
  <c r="AZ72" i="4"/>
  <c r="AY72" i="4"/>
  <c r="AW72" i="4"/>
  <c r="AY78" i="4"/>
  <c r="AW78" i="4"/>
  <c r="AZ78" i="4"/>
  <c r="AX78" i="4"/>
  <c r="BA78" i="4"/>
  <c r="AZ76" i="4"/>
  <c r="AW76" i="4"/>
  <c r="AY76" i="4"/>
  <c r="BA76" i="4"/>
  <c r="AX76" i="4"/>
  <c r="AQ75" i="4"/>
  <c r="AQ72" i="4"/>
  <c r="AQ76" i="4"/>
  <c r="E7" i="4"/>
  <c r="E6" i="4"/>
  <c r="F5" i="4"/>
  <c r="D3" i="3"/>
  <c r="L3" i="3"/>
  <c r="M3" i="3" s="1"/>
  <c r="J6" i="3"/>
  <c r="K6" i="3"/>
  <c r="BB111" i="4" l="1"/>
  <c r="BC111" i="4" s="1"/>
  <c r="BB126" i="4"/>
  <c r="AQ126" i="4"/>
  <c r="AW123" i="4"/>
  <c r="AZ123" i="4"/>
  <c r="AX123" i="4"/>
  <c r="BA123" i="4"/>
  <c r="AY123" i="4"/>
  <c r="BB91" i="4"/>
  <c r="BC91" i="4" s="1"/>
  <c r="I87" i="4"/>
  <c r="J87" i="4" s="1"/>
  <c r="K87" i="4" s="1"/>
  <c r="AP87" i="4"/>
  <c r="AQ87" i="4" s="1"/>
  <c r="AW122" i="4"/>
  <c r="AX122" i="4"/>
  <c r="AY122" i="4"/>
  <c r="AZ122" i="4"/>
  <c r="BA122" i="4"/>
  <c r="I14" i="12"/>
  <c r="T14" i="12"/>
  <c r="U14" i="12" s="1"/>
  <c r="I13" i="12"/>
  <c r="T13" i="12"/>
  <c r="U13" i="12" s="1"/>
  <c r="AW120" i="4"/>
  <c r="BA120" i="4"/>
  <c r="AZ120" i="4"/>
  <c r="AY120" i="4"/>
  <c r="AX120" i="4"/>
  <c r="I11" i="12"/>
  <c r="T11" i="12"/>
  <c r="U11" i="12" s="1"/>
  <c r="BA71" i="4"/>
  <c r="BB127" i="4"/>
  <c r="I12" i="12"/>
  <c r="T12" i="12"/>
  <c r="U12" i="12" s="1"/>
  <c r="AQ125" i="4"/>
  <c r="BB124" i="4"/>
  <c r="BC124" i="4" s="1"/>
  <c r="AQ123" i="4"/>
  <c r="AQ121" i="4"/>
  <c r="BB79" i="4"/>
  <c r="BC79" i="4" s="1"/>
  <c r="BB73" i="4"/>
  <c r="BC73" i="4" s="1"/>
  <c r="BB106" i="4"/>
  <c r="BC106" i="4" s="1"/>
  <c r="BB95" i="4"/>
  <c r="BC95" i="4" s="1"/>
  <c r="BB103" i="4"/>
  <c r="BC103" i="4" s="1"/>
  <c r="BB89" i="4"/>
  <c r="BC89" i="4" s="1"/>
  <c r="BB104" i="4"/>
  <c r="BC104" i="4" s="1"/>
  <c r="BB93" i="4"/>
  <c r="BC93" i="4" s="1"/>
  <c r="BB74" i="4"/>
  <c r="BC74" i="4" s="1"/>
  <c r="BB105" i="4"/>
  <c r="BC105" i="4" s="1"/>
  <c r="BB110" i="4"/>
  <c r="BC110" i="4" s="1"/>
  <c r="BB107" i="4"/>
  <c r="BC107" i="4" s="1"/>
  <c r="BB92" i="4"/>
  <c r="BC92" i="4" s="1"/>
  <c r="BB108" i="4"/>
  <c r="BC108" i="4" s="1"/>
  <c r="BB94" i="4"/>
  <c r="BC94" i="4" s="1"/>
  <c r="AQ71" i="4"/>
  <c r="BB90" i="4"/>
  <c r="BC90" i="4" s="1"/>
  <c r="AY71" i="4"/>
  <c r="AX71" i="4"/>
  <c r="AZ71" i="4"/>
  <c r="BB88" i="4"/>
  <c r="BB78" i="4"/>
  <c r="BC78" i="4" s="1"/>
  <c r="BB77" i="4"/>
  <c r="BC77" i="4" s="1"/>
  <c r="BB72" i="4"/>
  <c r="BC72" i="4" s="1"/>
  <c r="BB76" i="4"/>
  <c r="BC76" i="4" s="1"/>
  <c r="BB75" i="4"/>
  <c r="BC75" i="4" s="1"/>
  <c r="F6" i="4"/>
  <c r="G6" i="4" s="1"/>
  <c r="H6" i="4" s="1"/>
  <c r="I6" i="4" s="1"/>
  <c r="J6" i="4" s="1"/>
  <c r="K6" i="4" s="1"/>
  <c r="L6" i="4" s="1"/>
  <c r="M6" i="4" s="1"/>
  <c r="N6" i="4" s="1"/>
  <c r="O6" i="4" s="1"/>
  <c r="P6" i="4" s="1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G5" i="4"/>
  <c r="H5" i="4" s="1"/>
  <c r="I5" i="4" s="1"/>
  <c r="J5" i="4" s="1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13" i="3"/>
  <c r="E19" i="3" s="1"/>
  <c r="E44" i="3" s="1"/>
  <c r="D6" i="3"/>
  <c r="L6" i="3" s="1"/>
  <c r="M6" i="3" s="1"/>
  <c r="E30" i="3"/>
  <c r="E29" i="3"/>
  <c r="E28" i="3"/>
  <c r="E27" i="3"/>
  <c r="E26" i="3"/>
  <c r="E25" i="3"/>
  <c r="E24" i="3"/>
  <c r="E23" i="3"/>
  <c r="E22" i="3"/>
  <c r="E21" i="3"/>
  <c r="E20" i="3"/>
  <c r="E18" i="3"/>
  <c r="AW87" i="4" l="1"/>
  <c r="AZ87" i="4"/>
  <c r="AY87" i="4"/>
  <c r="BA87" i="4"/>
  <c r="AX87" i="4"/>
  <c r="BB119" i="4"/>
  <c r="BC119" i="4" s="1"/>
  <c r="AQ127" i="4"/>
  <c r="BB123" i="4"/>
  <c r="BC123" i="4" s="1"/>
  <c r="AQ122" i="4"/>
  <c r="BB121" i="4"/>
  <c r="BC121" i="4" s="1"/>
  <c r="AQ120" i="4"/>
  <c r="BC126" i="4"/>
  <c r="BB71" i="4"/>
  <c r="BC71" i="4" s="1"/>
  <c r="BB125" i="4"/>
  <c r="BB109" i="4"/>
  <c r="BC88" i="4"/>
  <c r="H12" i="4"/>
  <c r="I12" i="4" s="1"/>
  <c r="H13" i="4"/>
  <c r="I13" i="4" s="1"/>
  <c r="H14" i="4"/>
  <c r="I14" i="4" s="1"/>
  <c r="O11" i="4"/>
  <c r="E6" i="3"/>
  <c r="N6" i="3" s="1"/>
  <c r="O6" i="3" s="1"/>
  <c r="D18" i="3"/>
  <c r="C18" i="3"/>
  <c r="B18" i="3"/>
  <c r="D13" i="3"/>
  <c r="C13" i="3"/>
  <c r="B13" i="3"/>
  <c r="B20" i="3"/>
  <c r="K5" i="3"/>
  <c r="D5" i="3"/>
  <c r="L5" i="3" s="1"/>
  <c r="M5" i="3" s="1"/>
  <c r="K4" i="3"/>
  <c r="D4" i="3"/>
  <c r="L4" i="3" s="1"/>
  <c r="M4" i="3" s="1"/>
  <c r="K3" i="3"/>
  <c r="BB87" i="4" l="1"/>
  <c r="BC127" i="4"/>
  <c r="BB120" i="4"/>
  <c r="BC120" i="4" s="1"/>
  <c r="BB122" i="4"/>
  <c r="BC122" i="4" s="1"/>
  <c r="BB81" i="4"/>
  <c r="BB83" i="4" s="1"/>
  <c r="BC109" i="4"/>
  <c r="BB113" i="4"/>
  <c r="BB115" i="4" s="1"/>
  <c r="BC125" i="4"/>
  <c r="S13" i="4"/>
  <c r="O13" i="4"/>
  <c r="Q13" i="4"/>
  <c r="P13" i="4"/>
  <c r="R13" i="4"/>
  <c r="Q14" i="4"/>
  <c r="P14" i="4"/>
  <c r="O14" i="4"/>
  <c r="R14" i="4"/>
  <c r="S14" i="4"/>
  <c r="S12" i="4"/>
  <c r="O12" i="4"/>
  <c r="R12" i="4"/>
  <c r="Q12" i="4"/>
  <c r="P12" i="4"/>
  <c r="I11" i="4"/>
  <c r="P11" i="4"/>
  <c r="S11" i="4"/>
  <c r="R11" i="4"/>
  <c r="D19" i="3"/>
  <c r="C19" i="3"/>
  <c r="B19" i="3"/>
  <c r="BC87" i="4" l="1"/>
  <c r="BB97" i="4"/>
  <c r="BB99" i="4" s="1"/>
  <c r="BB129" i="4"/>
  <c r="BB131" i="4" s="1"/>
  <c r="T13" i="4"/>
  <c r="U13" i="4" s="1"/>
  <c r="T11" i="4"/>
  <c r="U11" i="4" s="1"/>
  <c r="T12" i="4"/>
  <c r="U12" i="4" s="1"/>
  <c r="T14" i="4"/>
  <c r="U14" i="4" s="1"/>
  <c r="D31" i="3"/>
  <c r="D25" i="3"/>
  <c r="C25" i="3"/>
  <c r="B22" i="3"/>
  <c r="D23" i="3"/>
  <c r="D28" i="3"/>
  <c r="D22" i="3"/>
  <c r="C22" i="3"/>
  <c r="D27" i="3"/>
  <c r="D21" i="3"/>
  <c r="C20" i="3"/>
  <c r="D30" i="3"/>
  <c r="D24" i="3"/>
  <c r="C24" i="3"/>
  <c r="B21" i="3"/>
  <c r="B44" i="3" s="1"/>
  <c r="E3" i="3" s="1"/>
  <c r="N3" i="3" s="1"/>
  <c r="O3" i="3" s="1"/>
  <c r="D29" i="3"/>
  <c r="C23" i="3"/>
  <c r="C21" i="3"/>
  <c r="D26" i="3"/>
  <c r="D20" i="3"/>
  <c r="D44" i="3" l="1"/>
  <c r="E5" i="3" s="1"/>
  <c r="N5" i="3" s="1"/>
  <c r="O5" i="3" s="1"/>
  <c r="C44" i="3"/>
  <c r="E4" i="3" s="1"/>
  <c r="N4" i="3" s="1"/>
  <c r="O4" i="3" s="1"/>
  <c r="G18" i="1" l="1"/>
  <c r="G3" i="1"/>
  <c r="I3" i="1"/>
  <c r="J3" i="1"/>
  <c r="L3" i="1"/>
  <c r="M3" i="1" s="1"/>
  <c r="L18" i="1" l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M34" i="1"/>
  <c r="L37" i="1"/>
  <c r="M37" i="1" s="1"/>
  <c r="L36" i="1"/>
  <c r="M36" i="1" s="1"/>
  <c r="L35" i="1"/>
  <c r="M35" i="1" s="1"/>
  <c r="L34" i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I22" i="1"/>
  <c r="J22" i="1" s="1"/>
  <c r="J34" i="1" l="1"/>
  <c r="J33" i="1"/>
  <c r="J32" i="1"/>
  <c r="J31" i="1"/>
  <c r="J30" i="1"/>
  <c r="J26" i="1"/>
  <c r="J25" i="1"/>
  <c r="J24" i="1"/>
  <c r="J23" i="1"/>
  <c r="J4" i="1"/>
  <c r="J8" i="1"/>
  <c r="J9" i="1"/>
  <c r="J10" i="1"/>
  <c r="J11" i="1"/>
  <c r="J12" i="1"/>
  <c r="J16" i="1"/>
  <c r="J17" i="1"/>
  <c r="I37" i="1"/>
  <c r="J37" i="1" s="1"/>
  <c r="I36" i="1"/>
  <c r="J36" i="1" s="1"/>
  <c r="I35" i="1"/>
  <c r="J35" i="1" s="1"/>
  <c r="I34" i="1"/>
  <c r="I33" i="1"/>
  <c r="I32" i="1"/>
  <c r="I31" i="1"/>
  <c r="I30" i="1"/>
  <c r="I29" i="1"/>
  <c r="J29" i="1" s="1"/>
  <c r="I28" i="1"/>
  <c r="J28" i="1" s="1"/>
  <c r="I27" i="1"/>
  <c r="J27" i="1" s="1"/>
  <c r="I26" i="1"/>
  <c r="I25" i="1"/>
  <c r="I24" i="1"/>
  <c r="I23" i="1"/>
  <c r="I4" i="1"/>
  <c r="I5" i="1"/>
  <c r="J5" i="1" s="1"/>
  <c r="I6" i="1"/>
  <c r="J6" i="1" s="1"/>
  <c r="I7" i="1"/>
  <c r="J7" i="1" s="1"/>
  <c r="I8" i="1"/>
  <c r="I9" i="1"/>
  <c r="I10" i="1"/>
  <c r="I11" i="1"/>
  <c r="I12" i="1"/>
  <c r="I13" i="1"/>
  <c r="J13" i="1" s="1"/>
  <c r="I14" i="1"/>
  <c r="J14" i="1" s="1"/>
  <c r="I15" i="1"/>
  <c r="J15" i="1" s="1"/>
  <c r="I16" i="1"/>
  <c r="I17" i="1"/>
  <c r="I18" i="1"/>
  <c r="J18" i="1" s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<sst xmlns="http://schemas.openxmlformats.org/spreadsheetml/2006/main" count="1187" uniqueCount="305">
  <si>
    <t>CoR</t>
  </si>
  <si>
    <t>Roffer</t>
  </si>
  <si>
    <t>МРТ</t>
  </si>
  <si>
    <t>КФГД</t>
  </si>
  <si>
    <t>Срок займа, мес</t>
  </si>
  <si>
    <t>Накладные</t>
  </si>
  <si>
    <t>Предлагаемая ставка</t>
  </si>
  <si>
    <t>Маржа</t>
  </si>
  <si>
    <t>Рентабельность</t>
  </si>
  <si>
    <t>ИТОГО стоимость привлечения</t>
  </si>
  <si>
    <t>Для ЗП проектов</t>
  </si>
  <si>
    <t>Для прочих клиентов</t>
  </si>
  <si>
    <t>Текущая ставка</t>
  </si>
  <si>
    <t>При текущей ставке</t>
  </si>
  <si>
    <t>При предлагаемой ставке</t>
  </si>
  <si>
    <t>Доходность по беззалогам с RBP на соответствующих CoR и сроках</t>
  </si>
  <si>
    <t>Обратная комиссия</t>
  </si>
  <si>
    <t>Доходность</t>
  </si>
  <si>
    <t>НДС</t>
  </si>
  <si>
    <t>Сумма кредита</t>
  </si>
  <si>
    <t>Комиссия</t>
  </si>
  <si>
    <t>Расчет ГЭСВ</t>
  </si>
  <si>
    <t>ГЭСВ</t>
  </si>
  <si>
    <t>Срок</t>
  </si>
  <si>
    <t>3М</t>
  </si>
  <si>
    <t>6М</t>
  </si>
  <si>
    <t>12М</t>
  </si>
  <si>
    <t>Маржа от ГЭСВ</t>
  </si>
  <si>
    <t>Рентабельность от ГЭСВ</t>
  </si>
  <si>
    <t xml:space="preserve">Кредитная карта в рассрочку </t>
  </si>
  <si>
    <t>Обратная комиссия, тенге</t>
  </si>
  <si>
    <t>Обратная комиссия, %</t>
  </si>
  <si>
    <t>24М</t>
  </si>
  <si>
    <t>Min</t>
  </si>
  <si>
    <t>рентабельность 0%</t>
  </si>
  <si>
    <t>optim</t>
  </si>
  <si>
    <t>рентабельность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</si>
  <si>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</si>
  <si>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</si>
  <si>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</si>
  <si>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</si>
  <si>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</si>
  <si>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</si>
  <si>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</si>
  <si>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</si>
  <si>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</si>
  <si>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</si>
  <si>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</si>
  <si>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</si>
  <si>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 ставка</t>
  </si>
  <si>
    <t>Доход</t>
  </si>
  <si>
    <t>ср. портфель</t>
  </si>
  <si>
    <t>прибыль</t>
  </si>
  <si>
    <t>ROE</t>
  </si>
  <si>
    <t>Ср чек</t>
  </si>
  <si>
    <t>Сегмент</t>
  </si>
  <si>
    <t>Строительные и отделочные материалы, Сантехника, Натяжные потолки, Двери</t>
  </si>
  <si>
    <t>Бытовая техника</t>
  </si>
  <si>
    <t>Мобильные телефоны, смартфоны,гаджеты,планшеты</t>
  </si>
  <si>
    <t xml:space="preserve">Туризм </t>
  </si>
  <si>
    <t xml:space="preserve">Шины, Диски </t>
  </si>
  <si>
    <t>Мужская и женская одежда</t>
  </si>
  <si>
    <t>Мебель (готовая продукция)</t>
  </si>
  <si>
    <r>
      <t>Товары для дома и офиса</t>
    </r>
    <r>
      <rPr>
        <sz val="11"/>
        <color theme="1"/>
        <rFont val="Calibri"/>
        <family val="2"/>
        <scheme val="minor"/>
      </rPr>
      <t/>
    </r>
  </si>
  <si>
    <t>Автозапчасти , Автоэлектроника, Смазочные материалы, Аккумуляторные батареи</t>
  </si>
  <si>
    <t xml:space="preserve">Окна </t>
  </si>
  <si>
    <t xml:space="preserve">Стоматологии </t>
  </si>
  <si>
    <t xml:space="preserve">Товары для дачи и сада </t>
  </si>
  <si>
    <t>Цифровая техника и электроника (Фото и видеокамеры, Телевизоры, Видеотехника, Аудиотехника)</t>
  </si>
  <si>
    <t>Компьютеры, Ноутбуки</t>
  </si>
  <si>
    <t>Фитнес, Спортивные клубы</t>
  </si>
  <si>
    <t>Газоснабжение, водоснабжение</t>
  </si>
  <si>
    <t>Кондиционеры и системы обогрева, Котлы, печное оборудование</t>
  </si>
  <si>
    <t>Детские товары, детская одежда</t>
  </si>
  <si>
    <t xml:space="preserve">Слуховые аппараты </t>
  </si>
  <si>
    <t>Кафе и Рестораны</t>
  </si>
  <si>
    <t xml:space="preserve">Электроинструменты </t>
  </si>
  <si>
    <t xml:space="preserve">Снаряжение для охоты, рыбалки, туризма </t>
  </si>
  <si>
    <t>Все для Бани</t>
  </si>
  <si>
    <t>Авиа и ЖД билеты</t>
  </si>
  <si>
    <t>Гостиницы</t>
  </si>
  <si>
    <t>Моторные лодки, мопеды, мототехника, прицепы</t>
  </si>
  <si>
    <t xml:space="preserve">Обувь </t>
  </si>
  <si>
    <t xml:space="preserve">Оптика </t>
  </si>
  <si>
    <t xml:space="preserve">Свадебные салоны </t>
  </si>
  <si>
    <t>Спортивные товары,Тренажеры,Спортивное питание ,Спортивная одежда</t>
  </si>
  <si>
    <t xml:space="preserve">Спутниковое оборудование </t>
  </si>
  <si>
    <t xml:space="preserve">Услуги по ремонту квартир </t>
  </si>
  <si>
    <t>Ортопедические товары</t>
  </si>
  <si>
    <t>Сельхоз-техника и сельхоз-запчасти</t>
  </si>
  <si>
    <t>Самокаты, гироскутеры, моноколеса</t>
  </si>
  <si>
    <t xml:space="preserve">СТО,ПЗМ </t>
  </si>
  <si>
    <t>Риэлторские услуги</t>
  </si>
  <si>
    <t>Ювелирные изделия</t>
  </si>
  <si>
    <t xml:space="preserve">Учебные центры и курсы, ВУЗы  </t>
  </si>
  <si>
    <t>Аксессуары</t>
  </si>
  <si>
    <t xml:space="preserve">Фильтры для воды </t>
  </si>
  <si>
    <t>Бижутерия</t>
  </si>
  <si>
    <t>Массажное оборудование</t>
  </si>
  <si>
    <t>Косметика и парфюмерия</t>
  </si>
  <si>
    <t>Железные ворота (заборы), сейфы, изделия из металла</t>
  </si>
  <si>
    <t xml:space="preserve">Часы </t>
  </si>
  <si>
    <t>Канцелярские товары, Книги</t>
  </si>
  <si>
    <t>Музыкальные инструменты</t>
  </si>
  <si>
    <t>Кинотеатры, театры, цирки</t>
  </si>
  <si>
    <t>Быстровозводимые дома</t>
  </si>
  <si>
    <t>Отдых и досуг</t>
  </si>
  <si>
    <t xml:space="preserve">Спа и Салоны красоты </t>
  </si>
  <si>
    <t xml:space="preserve">Товары для животных </t>
  </si>
  <si>
    <t>Мебель (под заказ)</t>
  </si>
  <si>
    <t>Алькогольные магазины, Пекарни и кондитерские</t>
  </si>
  <si>
    <t>Аренда авто</t>
  </si>
  <si>
    <t>АЗС</t>
  </si>
  <si>
    <t>Аптеки</t>
  </si>
  <si>
    <t>Магазины , Супермаркеты</t>
  </si>
  <si>
    <t>Дата</t>
  </si>
  <si>
    <t xml:space="preserve">С 01-07-2022 г. </t>
  </si>
  <si>
    <t xml:space="preserve">С 13-07-2022 г. </t>
  </si>
  <si>
    <t xml:space="preserve">С 28-07-2022 г. </t>
  </si>
  <si>
    <t xml:space="preserve">С 24-08-2022 г. </t>
  </si>
  <si>
    <t xml:space="preserve">С 01-10-2022 г. </t>
  </si>
  <si>
    <t>Тенге</t>
  </si>
  <si>
    <t>Rbid</t>
  </si>
  <si>
    <t xml:space="preserve">1 день </t>
  </si>
  <si>
    <t xml:space="preserve">1 нед. </t>
  </si>
  <si>
    <t xml:space="preserve">1 мес. </t>
  </si>
  <si>
    <t xml:space="preserve">3 мес. </t>
  </si>
  <si>
    <t xml:space="preserve">6 мес. </t>
  </si>
  <si>
    <t xml:space="preserve">12 мес. </t>
  </si>
  <si>
    <t xml:space="preserve">3 года </t>
  </si>
  <si>
    <t xml:space="preserve">5 лет </t>
  </si>
  <si>
    <t xml:space="preserve">7 лет </t>
  </si>
  <si>
    <t xml:space="preserve">10 лет </t>
  </si>
  <si>
    <t xml:space="preserve">Свыше 10 лет </t>
  </si>
  <si>
    <t>Доллар США</t>
  </si>
  <si>
    <t>Розничный бизнес</t>
  </si>
  <si>
    <t>Месяц</t>
  </si>
  <si>
    <t>Регион</t>
  </si>
  <si>
    <t>ФИО</t>
  </si>
  <si>
    <t>Юшка МРБ</t>
  </si>
  <si>
    <t>План БЛТ</t>
  </si>
  <si>
    <t>Факт БЛТ</t>
  </si>
  <si>
    <t>Выполнение БЛТ</t>
  </si>
  <si>
    <t>План по эмиссии ЛКК</t>
  </si>
  <si>
    <t>Факт эмиссии ЛКК</t>
  </si>
  <si>
    <t>Эмиссия ЛКК (кол-во)</t>
  </si>
  <si>
    <t>План по ФЗ</t>
  </si>
  <si>
    <t>Факт по ФЗ</t>
  </si>
  <si>
    <t>Выполнение плана по ФЗ</t>
  </si>
  <si>
    <t>План по привлечению новых партнеров БЛТ</t>
  </si>
  <si>
    <t>Факт по привлечению новых партнеров БЛТ</t>
  </si>
  <si>
    <t>Привлечение новых партнеров</t>
  </si>
  <si>
    <t>Объем выдач 
(-2 мес.)</t>
  </si>
  <si>
    <t>Сумма SPD</t>
  </si>
  <si>
    <t>Кол-во SPD</t>
  </si>
  <si>
    <t>Уровень SPD</t>
  </si>
  <si>
    <t>План по активным партнерам</t>
  </si>
  <si>
    <t>Факт по активным партнерам</t>
  </si>
  <si>
    <t>Активные партнеры</t>
  </si>
  <si>
    <t>Актау</t>
  </si>
  <si>
    <t>Сактаганов Мухаммет Сагатбаевич</t>
  </si>
  <si>
    <t>15240</t>
  </si>
  <si>
    <t>Актобе</t>
  </si>
  <si>
    <t>Абдикаримов Куанбек Тагыбергенович</t>
  </si>
  <si>
    <t>5231</t>
  </si>
  <si>
    <t>Алматы</t>
  </si>
  <si>
    <t>Әбіл Шыңғыс Жұмайұлы</t>
  </si>
  <si>
    <t>13340</t>
  </si>
  <si>
    <t>Серсембаева Мадина Мухаметовна</t>
  </si>
  <si>
    <t>10949</t>
  </si>
  <si>
    <t>Ерасыл Жанэль Ерасыл?ызы</t>
  </si>
  <si>
    <t>11442</t>
  </si>
  <si>
    <t>Атырау</t>
  </si>
  <si>
    <t>Фанаров Айбек Русланович</t>
  </si>
  <si>
    <t>12199</t>
  </si>
  <si>
    <t>Караганда</t>
  </si>
  <si>
    <t>Сулейменов Сырым Са?атбек?лы</t>
  </si>
  <si>
    <t>12217</t>
  </si>
  <si>
    <t>Кокшетау</t>
  </si>
  <si>
    <t>Килиогло Евгений Витальевич</t>
  </si>
  <si>
    <t>13255</t>
  </si>
  <si>
    <t>Костанай</t>
  </si>
  <si>
    <t>?абижан ?айырлы Ер-?лан?лы</t>
  </si>
  <si>
    <t>8093</t>
  </si>
  <si>
    <t>Нур-Султан</t>
  </si>
  <si>
    <t>Алманбет Уулу Куралбек Куралбек</t>
  </si>
  <si>
    <t>9805</t>
  </si>
  <si>
    <t>Оразбаев Максат Дюсенович</t>
  </si>
  <si>
    <t>12308</t>
  </si>
  <si>
    <t>Тәңірбергенов Темірлан Тәттібекұлы</t>
  </si>
  <si>
    <t>13595</t>
  </si>
  <si>
    <t>Павлодар</t>
  </si>
  <si>
    <t>Есбулатов Айдос Мейрамгалиевич</t>
  </si>
  <si>
    <t>11100</t>
  </si>
  <si>
    <t>Петропавловск</t>
  </si>
  <si>
    <t>Кожанов Рахат Болатович</t>
  </si>
  <si>
    <t>10151</t>
  </si>
  <si>
    <t>Семей</t>
  </si>
  <si>
    <t>Кайрлыев Азамат Болатович</t>
  </si>
  <si>
    <t>13351</t>
  </si>
  <si>
    <t>Талдыкорган</t>
  </si>
  <si>
    <t>Кумар Айдос Турсунгазыулы</t>
  </si>
  <si>
    <t>12040</t>
  </si>
  <si>
    <t>Тараз</t>
  </si>
  <si>
    <t>Н?ралиев Абылай?асым Атанбай?лы</t>
  </si>
  <si>
    <t>10089</t>
  </si>
  <si>
    <t>Уральск</t>
  </si>
  <si>
    <t>Дусекенова Айгерим Тлеккабыловна</t>
  </si>
  <si>
    <t>6882</t>
  </si>
  <si>
    <t>Усть-Каменогорск</t>
  </si>
  <si>
    <t>?айратбек ?лішер ?айратбек?лы</t>
  </si>
  <si>
    <t>12519</t>
  </si>
  <si>
    <t>Шымкент</t>
  </si>
  <si>
    <t>?мірбек?лы А?тілек</t>
  </si>
  <si>
    <t>9901</t>
  </si>
  <si>
    <t>Туркестан</t>
  </si>
  <si>
    <t>?бдуайт Ержігіт ?бдрахман?лы</t>
  </si>
  <si>
    <t>9843</t>
  </si>
  <si>
    <t xml:space="preserve">Кабижан Кайырлы </t>
  </si>
  <si>
    <t xml:space="preserve">Джайлиева Асель Багиткалиевна </t>
  </si>
  <si>
    <t>14773</t>
  </si>
  <si>
    <t>Муратгали Жанна</t>
  </si>
  <si>
    <t>10214</t>
  </si>
  <si>
    <t/>
  </si>
  <si>
    <t xml:space="preserve">Әлке Еркебулан </t>
  </si>
  <si>
    <t>9539</t>
  </si>
  <si>
    <t>Вак</t>
  </si>
  <si>
    <t>0</t>
  </si>
  <si>
    <t>Т?р?анбай Маханбет Асан?али?лы</t>
  </si>
  <si>
    <t>10698</t>
  </si>
  <si>
    <t>Бейбіт Арайлым Ерғалықызы</t>
  </si>
  <si>
    <t>2448</t>
  </si>
  <si>
    <t>Атанбайұлы Абылай Қасым</t>
  </si>
  <si>
    <t>Алдабергенова Айгерім Н?рлан?ызы</t>
  </si>
  <si>
    <t>10740</t>
  </si>
  <si>
    <t>Джайлиева Асель Багиткалиевна</t>
  </si>
  <si>
    <t>Нуралиев Абылай</t>
  </si>
  <si>
    <t>?бдумут?ліп ?мірсерік Сейд?лі?лы</t>
  </si>
  <si>
    <t>14300</t>
  </si>
  <si>
    <t>Шы??ысхан Парасат Батырхан?лы</t>
  </si>
  <si>
    <t>9905</t>
  </si>
  <si>
    <t>Серсембаеву Мадина</t>
  </si>
  <si>
    <t xml:space="preserve">Жаханбек?лы Ас?ар </t>
  </si>
  <si>
    <t>13791</t>
  </si>
  <si>
    <t>М?рат?али Жанна М?рат?али?ызы</t>
  </si>
  <si>
    <t>?лке Еркеб?лан Ас?ар?лы</t>
  </si>
  <si>
    <t>Бейбіт Арайлым Ер?алы?ызы</t>
  </si>
  <si>
    <t>9905 Шынғысхан Парасат Батырханұлы</t>
  </si>
  <si>
    <t>Аюпова Гульмира Бисембаевна</t>
  </si>
  <si>
    <t>12302</t>
  </si>
  <si>
    <t>Айткешов Жас?анат Ерболат?лы</t>
  </si>
  <si>
    <t>11124</t>
  </si>
  <si>
    <t>Садвокасов Бауржан Дастанович</t>
  </si>
  <si>
    <t>3936</t>
  </si>
  <si>
    <t>Объем выдач</t>
  </si>
  <si>
    <t>Кол-во новых карт</t>
  </si>
  <si>
    <t>Факт активных партнеров</t>
  </si>
  <si>
    <t>Итого</t>
  </si>
  <si>
    <t>Комментарий</t>
  </si>
  <si>
    <t>Кол-во менеджеров в списке</t>
  </si>
  <si>
    <t>Сумма выдач на 1 менеджера</t>
  </si>
  <si>
    <t>Кол-во открытых новых карт на 1 менеджера</t>
  </si>
  <si>
    <t>Сумма выдач на 1 карту</t>
  </si>
  <si>
    <t>Показатель</t>
  </si>
  <si>
    <t>Срок рассрочки</t>
  </si>
  <si>
    <t>Доля (по данным БГ)</t>
  </si>
  <si>
    <t>Дата выдачи/погашения</t>
  </si>
  <si>
    <t>за 9 месяцев в ретроспективе</t>
  </si>
  <si>
    <t>приведенное к году</t>
  </si>
  <si>
    <t>сумма выдач с октября по декабрь сильно упала, уточнить</t>
  </si>
  <si>
    <t>в марте большой рост по партнерам, уточнить</t>
  </si>
  <si>
    <t>Сумма выдач на 1 новую карту, сильно отличается помесячно, уточнить (сумма выдач правда может быть и на действующую карту)</t>
  </si>
  <si>
    <t>Расчет по рассрочке на 3 месяца</t>
  </si>
  <si>
    <t>Расчет по рассрочке на 6 месяцев</t>
  </si>
  <si>
    <t>Расчет по рассрочке на 12 месяцев</t>
  </si>
  <si>
    <t>ФАКТИЧЕСКИЕ ДАННЫЕ ПО ОБЪЕМУ ПРОДАЖ в период с июля 2021 по март 2022, по данным БГ</t>
  </si>
  <si>
    <t>Формула</t>
  </si>
  <si>
    <t>Описание</t>
  </si>
  <si>
    <t>Результат</t>
  </si>
  <si>
    <t>Отображает значение ячейки B6 (4)</t>
  </si>
  <si>
    <t>Суммирует диапазон B6:D8.</t>
  </si>
  <si>
    <t>Возвращает ошибку, так как ссылка указывает на несуществующий диапазон листа.</t>
  </si>
  <si>
    <t>#ССЫЛ!</t>
  </si>
  <si>
    <t>Данные</t>
  </si>
  <si>
    <t xml:space="preserve">С 27-10-2022 г. </t>
  </si>
  <si>
    <t>Расчет по рассрочке на 18 месяца</t>
  </si>
  <si>
    <t>Расчет по рассрочке на 24 месяца</t>
  </si>
  <si>
    <t>Срок и комиссия партнера</t>
  </si>
  <si>
    <t>Пакет 
Smart QR Стандарт</t>
  </si>
  <si>
    <t>Пакет 
Smart QR 3</t>
  </si>
  <si>
    <t>Пакет 
Smart QR 6</t>
  </si>
  <si>
    <t>Пакет 
Smart QR 12</t>
  </si>
  <si>
    <t>Пакет 
Smart QR 18</t>
  </si>
  <si>
    <t>Пакет 
Smart QR 24</t>
  </si>
  <si>
    <t>Справочник продуктов Smart QR</t>
  </si>
  <si>
    <t>№</t>
  </si>
  <si>
    <t>3 мес</t>
  </si>
  <si>
    <t>6 мес</t>
  </si>
  <si>
    <t>12 мес</t>
  </si>
  <si>
    <t>18 мес</t>
  </si>
  <si>
    <t>24 мес</t>
  </si>
  <si>
    <t>Приложение №1</t>
  </si>
  <si>
    <t xml:space="preserve"> к НПС АО «Банк ЦентрКредит»</t>
  </si>
  <si>
    <t>.</t>
  </si>
  <si>
    <t xml:space="preserve">Протокол № 1251_18.01.2023-НПС от «18» января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</si>
</sst>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0.0%"/>
    <numFmt numFmtId="165" formatCode="dd/mm/yy;@"/>
    <numFmt numFmtId="166" formatCode="_-* #,##0\ _₽_-;\-* #,##0\ _₽_-;_-* &quot;-&quot;??\ _₽_-;_-@_-"/>
    <numFmt numFmtId="167" formatCode="_-* #,##0.00_-;\-* #,##0.00_-;_-* &quot;-&quot;??_-;_-@_-"/>
    <numFmt numFmtId="168" formatCode="_-* #,##0_-;\-* #,##0_-;_-* &quot;-&quot;??_-;_-@_-"/>
    <numFmt numFmtId="169" formatCode="0.0"/>
    <numFmt numFmtId="170" formatCode="_-* #,##0.0\ _₽_-;\-* #,##0.0\ _₽_-;_-* &quot;-&quot;?\ _₽_-;_-@_-"/>
    <numFmt numFmtId="171" formatCode="0.00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 Cyr"/>
      <charset val="204"/>
    </font>
    <font>
      <b/>
      <sz val="8"/>
      <color rgb="FF0070C0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  <font>
      <b/>
      <sz val="10"/>
      <color theme="1" tint="0.34998626667073579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Tahoma"/>
      <family val="2"/>
    </font>
    <font>
      <b/>
      <sz val="16"/>
      <color theme="1"/>
      <name val="Calibri"/>
      <family val="2"/>
      <charset val="204"/>
      <scheme val="minor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</patternFill>
    </fill>
    <fill>
      <patternFill patternType="solid">
        <fgColor rgb="FF00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9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16" fillId="4" borderId="0" applyNumberFormat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" fillId="0" borderId="0"/>
  </cellStyleXfs>
  <cellXfs count="22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0" fontId="9" fillId="0" borderId="0" xfId="0" applyNumberFormat="1" applyFont="1" applyAlignment="1">
      <alignment horizontal="left" vertical="center"/>
    </xf>
    <xf numFmtId="10" fontId="6" fillId="2" borderId="0" xfId="0" applyNumberFormat="1" applyFont="1" applyFill="1" applyAlignment="1">
      <alignment horizontal="center" vertical="center"/>
    </xf>
    <xf numFmtId="0" fontId="12" fillId="0" borderId="0" xfId="0" applyFont="1" applyBorder="1"/>
    <xf numFmtId="3" fontId="12" fillId="0" borderId="0" xfId="0" applyNumberFormat="1" applyFont="1" applyBorder="1"/>
    <xf numFmtId="0" fontId="12" fillId="0" borderId="0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9" fontId="6" fillId="0" borderId="5" xfId="1" applyFont="1" applyBorder="1"/>
    <xf numFmtId="9" fontId="6" fillId="0" borderId="5" xfId="0" applyNumberFormat="1" applyFont="1" applyBorder="1"/>
    <xf numFmtId="164" fontId="6" fillId="0" borderId="5" xfId="1" applyNumberFormat="1" applyFont="1" applyBorder="1"/>
    <xf numFmtId="10" fontId="6" fillId="0" borderId="5" xfId="1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10" fontId="6" fillId="0" borderId="5" xfId="0" applyNumberFormat="1" applyFont="1" applyBorder="1"/>
    <xf numFmtId="10" fontId="6" fillId="0" borderId="6" xfId="0" applyNumberFormat="1" applyFont="1" applyBorder="1"/>
    <xf numFmtId="0" fontId="6" fillId="0" borderId="7" xfId="0" applyFont="1" applyBorder="1" applyAlignment="1">
      <alignment horizontal="center" vertical="center"/>
    </xf>
    <xf numFmtId="9" fontId="6" fillId="0" borderId="8" xfId="1" applyFont="1" applyBorder="1"/>
    <xf numFmtId="9" fontId="6" fillId="0" borderId="8" xfId="0" applyNumberFormat="1" applyFont="1" applyBorder="1"/>
    <xf numFmtId="164" fontId="6" fillId="0" borderId="8" xfId="1" applyNumberFormat="1" applyFont="1" applyBorder="1"/>
    <xf numFmtId="10" fontId="6" fillId="0" borderId="8" xfId="1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0" fontId="6" fillId="2" borderId="8" xfId="0" applyNumberFormat="1" applyFont="1" applyFill="1" applyBorder="1" applyAlignment="1">
      <alignment horizontal="center" vertical="center"/>
    </xf>
    <xf numFmtId="10" fontId="6" fillId="0" borderId="8" xfId="0" applyNumberFormat="1" applyFont="1" applyBorder="1"/>
    <xf numFmtId="10" fontId="6" fillId="0" borderId="9" xfId="0" applyNumberFormat="1" applyFont="1" applyBorder="1"/>
    <xf numFmtId="0" fontId="11" fillId="0" borderId="5" xfId="0" applyFont="1" applyBorder="1"/>
    <xf numFmtId="0" fontId="12" fillId="0" borderId="5" xfId="0" applyFont="1" applyBorder="1"/>
    <xf numFmtId="0" fontId="11" fillId="3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9" fontId="12" fillId="3" borderId="5" xfId="0" applyNumberFormat="1" applyFont="1" applyFill="1" applyBorder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10" fontId="12" fillId="3" borderId="5" xfId="1" applyNumberFormat="1" applyFont="1" applyFill="1" applyBorder="1" applyAlignment="1">
      <alignment horizontal="center"/>
    </xf>
    <xf numFmtId="164" fontId="12" fillId="0" borderId="0" xfId="1" applyNumberFormat="1" applyFont="1" applyBorder="1"/>
    <xf numFmtId="10" fontId="12" fillId="0" borderId="0" xfId="1" applyNumberFormat="1" applyFont="1" applyBorder="1"/>
    <xf numFmtId="3" fontId="0" fillId="0" borderId="0" xfId="0" applyNumberFormat="1"/>
    <xf numFmtId="0" fontId="7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3" fontId="0" fillId="0" borderId="10" xfId="0" applyNumberFormat="1" applyBorder="1"/>
    <xf numFmtId="164" fontId="12" fillId="0" borderId="10" xfId="1" applyNumberFormat="1" applyFont="1" applyBorder="1"/>
    <xf numFmtId="4" fontId="0" fillId="0" borderId="10" xfId="0" applyNumberFormat="1" applyBorder="1"/>
    <xf numFmtId="164" fontId="0" fillId="0" borderId="10" xfId="1" applyNumberFormat="1" applyFont="1" applyBorder="1"/>
    <xf numFmtId="10" fontId="6" fillId="0" borderId="10" xfId="1" applyNumberFormat="1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0" fontId="0" fillId="0" borderId="17" xfId="0" applyBorder="1"/>
    <xf numFmtId="0" fontId="20" fillId="8" borderId="5" xfId="0" applyFont="1" applyFill="1" applyBorder="1" applyAlignment="1">
      <alignment horizontal="center"/>
    </xf>
    <xf numFmtId="0" fontId="22" fillId="0" borderId="0" xfId="2" applyFont="1" applyAlignment="1"/>
    <xf numFmtId="0" fontId="23" fillId="10" borderId="10" xfId="2" applyFont="1" applyFill="1" applyBorder="1" applyAlignment="1">
      <alignment horizontal="center" vertical="center" wrapText="1"/>
    </xf>
    <xf numFmtId="0" fontId="23" fillId="11" borderId="10" xfId="2" applyFont="1" applyFill="1" applyBorder="1" applyAlignment="1">
      <alignment horizontal="center"/>
    </xf>
    <xf numFmtId="10" fontId="24" fillId="0" borderId="10" xfId="0" applyNumberFormat="1" applyFont="1" applyBorder="1" applyAlignment="1">
      <alignment horizontal="center" vertical="center"/>
    </xf>
    <xf numFmtId="0" fontId="23" fillId="10" borderId="25" xfId="2" applyFont="1" applyFill="1" applyBorder="1" applyAlignment="1">
      <alignment horizontal="center" vertical="center" wrapText="1"/>
    </xf>
    <xf numFmtId="0" fontId="23" fillId="10" borderId="26" xfId="2" applyFont="1" applyFill="1" applyBorder="1" applyAlignment="1">
      <alignment horizontal="center" vertical="center" wrapText="1"/>
    </xf>
    <xf numFmtId="0" fontId="23" fillId="10" borderId="22" xfId="2" applyFont="1" applyFill="1" applyBorder="1" applyAlignment="1">
      <alignment horizontal="center" vertical="center"/>
    </xf>
    <xf numFmtId="0" fontId="23" fillId="10" borderId="23" xfId="2" applyFont="1" applyFill="1" applyBorder="1" applyAlignment="1">
      <alignment horizontal="center" vertical="center"/>
    </xf>
    <xf numFmtId="166" fontId="0" fillId="0" borderId="0" xfId="3" applyNumberFormat="1" applyFont="1"/>
    <xf numFmtId="166" fontId="25" fillId="3" borderId="27" xfId="5" applyNumberFormat="1" applyFont="1" applyFill="1" applyBorder="1" applyAlignment="1">
      <alignment horizontal="center" vertical="center" wrapText="1"/>
    </xf>
    <xf numFmtId="0" fontId="26" fillId="11" borderId="27" xfId="6" applyFont="1" applyFill="1" applyBorder="1" applyAlignment="1">
      <alignment horizontal="center" vertical="center" wrapText="1"/>
    </xf>
    <xf numFmtId="0" fontId="27" fillId="11" borderId="27" xfId="6" applyFont="1" applyFill="1" applyBorder="1" applyAlignment="1">
      <alignment horizontal="center" vertical="center" wrapText="1"/>
    </xf>
    <xf numFmtId="0" fontId="28" fillId="12" borderId="27" xfId="6" applyFont="1" applyFill="1" applyBorder="1" applyAlignment="1">
      <alignment horizontal="center" vertical="center" wrapText="1"/>
    </xf>
    <xf numFmtId="0" fontId="25" fillId="13" borderId="27" xfId="6" applyFont="1" applyFill="1" applyBorder="1" applyAlignment="1">
      <alignment horizontal="center" vertical="center" wrapText="1"/>
    </xf>
    <xf numFmtId="0" fontId="28" fillId="14" borderId="27" xfId="6" applyFont="1" applyFill="1" applyBorder="1" applyAlignment="1">
      <alignment horizontal="center" vertical="center" wrapText="1"/>
    </xf>
    <xf numFmtId="0" fontId="28" fillId="15" borderId="27" xfId="6" applyFont="1" applyFill="1" applyBorder="1" applyAlignment="1">
      <alignment horizontal="center" vertical="center" wrapText="1"/>
    </xf>
    <xf numFmtId="0" fontId="29" fillId="16" borderId="27" xfId="6" applyFont="1" applyFill="1" applyBorder="1" applyAlignment="1">
      <alignment horizontal="center" vertical="center" wrapText="1"/>
    </xf>
    <xf numFmtId="0" fontId="30" fillId="17" borderId="27" xfId="6" applyFont="1" applyFill="1" applyBorder="1" applyAlignment="1">
      <alignment horizontal="center" vertical="center" wrapText="1"/>
    </xf>
    <xf numFmtId="0" fontId="4" fillId="0" borderId="0" xfId="6"/>
    <xf numFmtId="17" fontId="4" fillId="0" borderId="0" xfId="6" applyNumberFormat="1"/>
    <xf numFmtId="0" fontId="29" fillId="0" borderId="27" xfId="6" applyFont="1" applyFill="1" applyBorder="1"/>
    <xf numFmtId="168" fontId="26" fillId="0" borderId="27" xfId="5" applyNumberFormat="1" applyFont="1" applyFill="1" applyBorder="1"/>
    <xf numFmtId="164" fontId="26" fillId="0" borderId="27" xfId="6" applyNumberFormat="1" applyFont="1" applyFill="1" applyBorder="1" applyAlignment="1">
      <alignment horizontal="center"/>
    </xf>
    <xf numFmtId="169" fontId="31" fillId="0" borderId="27" xfId="6" applyNumberFormat="1" applyFont="1" applyFill="1" applyBorder="1" applyAlignment="1">
      <alignment horizontal="center"/>
    </xf>
    <xf numFmtId="164" fontId="32" fillId="0" borderId="27" xfId="7" applyNumberFormat="1" applyFont="1" applyFill="1" applyBorder="1" applyAlignment="1">
      <alignment horizontal="center"/>
    </xf>
    <xf numFmtId="9" fontId="31" fillId="0" borderId="27" xfId="7" applyFont="1" applyFill="1" applyBorder="1" applyAlignment="1">
      <alignment horizontal="center"/>
    </xf>
    <xf numFmtId="168" fontId="31" fillId="0" borderId="27" xfId="5" applyNumberFormat="1" applyFont="1" applyFill="1" applyBorder="1"/>
    <xf numFmtId="1" fontId="31" fillId="0" borderId="27" xfId="6" applyNumberFormat="1" applyFont="1" applyFill="1" applyBorder="1" applyAlignment="1">
      <alignment horizontal="center"/>
    </xf>
    <xf numFmtId="10" fontId="29" fillId="0" borderId="27" xfId="6" applyNumberFormat="1" applyFont="1" applyFill="1" applyBorder="1" applyAlignment="1">
      <alignment horizontal="center"/>
    </xf>
    <xf numFmtId="0" fontId="32" fillId="0" borderId="27" xfId="7" applyNumberFormat="1" applyFont="1" applyFill="1" applyBorder="1" applyAlignment="1">
      <alignment horizontal="center"/>
    </xf>
    <xf numFmtId="170" fontId="4" fillId="0" borderId="0" xfId="6" applyNumberFormat="1"/>
    <xf numFmtId="10" fontId="0" fillId="0" borderId="0" xfId="7" applyNumberFormat="1" applyFont="1"/>
    <xf numFmtId="168" fontId="31" fillId="0" borderId="27" xfId="5" applyNumberFormat="1" applyFont="1" applyFill="1" applyBorder="1" applyAlignment="1">
      <alignment horizontal="center"/>
    </xf>
    <xf numFmtId="17" fontId="15" fillId="0" borderId="0" xfId="0" applyNumberFormat="1" applyFont="1"/>
    <xf numFmtId="0" fontId="15" fillId="0" borderId="0" xfId="0" applyFont="1"/>
    <xf numFmtId="166" fontId="0" fillId="0" borderId="0" xfId="0" applyNumberFormat="1"/>
    <xf numFmtId="0" fontId="0" fillId="0" borderId="17" xfId="0" applyBorder="1" applyAlignment="1">
      <alignment vertical="center" wrapText="1"/>
    </xf>
    <xf numFmtId="166" fontId="0" fillId="0" borderId="0" xfId="3" applyNumberFormat="1" applyFont="1" applyBorder="1"/>
    <xf numFmtId="166" fontId="0" fillId="0" borderId="18" xfId="0" applyNumberFormat="1" applyBorder="1"/>
    <xf numFmtId="166" fontId="0" fillId="0" borderId="18" xfId="3" applyNumberFormat="1" applyFont="1" applyBorder="1"/>
    <xf numFmtId="0" fontId="0" fillId="0" borderId="0" xfId="0" applyBorder="1"/>
    <xf numFmtId="0" fontId="0" fillId="0" borderId="18" xfId="0" applyBorder="1"/>
    <xf numFmtId="0" fontId="0" fillId="0" borderId="14" xfId="0" applyBorder="1" applyAlignment="1">
      <alignment vertical="center" wrapText="1"/>
    </xf>
    <xf numFmtId="166" fontId="0" fillId="0" borderId="15" xfId="3" applyNumberFormat="1" applyFont="1" applyBorder="1"/>
    <xf numFmtId="0" fontId="0" fillId="0" borderId="16" xfId="0" applyBorder="1"/>
    <xf numFmtId="17" fontId="15" fillId="0" borderId="17" xfId="0" applyNumberFormat="1" applyFont="1" applyBorder="1"/>
    <xf numFmtId="166" fontId="0" fillId="0" borderId="0" xfId="0" applyNumberFormat="1" applyBorder="1"/>
    <xf numFmtId="17" fontId="15" fillId="0" borderId="14" xfId="0" applyNumberFormat="1" applyFont="1" applyBorder="1"/>
    <xf numFmtId="0" fontId="0" fillId="0" borderId="15" xfId="0" applyBorder="1"/>
    <xf numFmtId="166" fontId="0" fillId="0" borderId="15" xfId="0" applyNumberFormat="1" applyBorder="1"/>
    <xf numFmtId="166" fontId="0" fillId="0" borderId="16" xfId="0" applyNumberFormat="1" applyBorder="1"/>
    <xf numFmtId="17" fontId="15" fillId="0" borderId="28" xfId="0" applyNumberFormat="1" applyFont="1" applyBorder="1"/>
    <xf numFmtId="17" fontId="15" fillId="0" borderId="29" xfId="0" applyNumberFormat="1" applyFont="1" applyBorder="1"/>
    <xf numFmtId="10" fontId="6" fillId="0" borderId="10" xfId="0" applyNumberFormat="1" applyFont="1" applyFill="1" applyBorder="1" applyAlignment="1">
      <alignment horizontal="center" vertical="center"/>
    </xf>
    <xf numFmtId="166" fontId="0" fillId="0" borderId="10" xfId="0" applyNumberFormat="1" applyBorder="1"/>
    <xf numFmtId="166" fontId="0" fillId="0" borderId="10" xfId="3" applyNumberFormat="1" applyFont="1" applyBorder="1"/>
    <xf numFmtId="0" fontId="15" fillId="2" borderId="0" xfId="0" applyFont="1" applyFill="1"/>
    <xf numFmtId="17" fontId="7" fillId="3" borderId="10" xfId="0" applyNumberFormat="1" applyFont="1" applyFill="1" applyBorder="1" applyAlignment="1">
      <alignment horizontal="center" vertical="center" wrapText="1"/>
    </xf>
    <xf numFmtId="3" fontId="33" fillId="2" borderId="0" xfId="3" applyNumberFormat="1" applyFont="1" applyFill="1"/>
    <xf numFmtId="0" fontId="33" fillId="2" borderId="0" xfId="0" applyFont="1" applyFill="1"/>
    <xf numFmtId="9" fontId="0" fillId="0" borderId="28" xfId="0" applyNumberFormat="1" applyBorder="1"/>
    <xf numFmtId="9" fontId="0" fillId="0" borderId="29" xfId="0" applyNumberFormat="1" applyBorder="1"/>
    <xf numFmtId="0" fontId="0" fillId="0" borderId="28" xfId="0" applyBorder="1"/>
    <xf numFmtId="0" fontId="0" fillId="0" borderId="29" xfId="0" applyBorder="1"/>
    <xf numFmtId="0" fontId="7" fillId="3" borderId="30" xfId="0" applyFont="1" applyFill="1" applyBorder="1" applyAlignment="1">
      <alignment horizontal="center" vertical="center" wrapText="1"/>
    </xf>
    <xf numFmtId="17" fontId="7" fillId="3" borderId="31" xfId="0" applyNumberFormat="1" applyFont="1" applyFill="1" applyBorder="1" applyAlignment="1">
      <alignment horizontal="center" vertical="center" wrapText="1"/>
    </xf>
    <xf numFmtId="17" fontId="7" fillId="3" borderId="32" xfId="0" applyNumberFormat="1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166" fontId="0" fillId="0" borderId="24" xfId="0" applyNumberFormat="1" applyBorder="1"/>
    <xf numFmtId="164" fontId="12" fillId="0" borderId="24" xfId="1" applyNumberFormat="1" applyFont="1" applyBorder="1"/>
    <xf numFmtId="4" fontId="0" fillId="0" borderId="24" xfId="0" applyNumberFormat="1" applyBorder="1"/>
    <xf numFmtId="166" fontId="0" fillId="0" borderId="24" xfId="3" applyNumberFormat="1" applyFont="1" applyBorder="1"/>
    <xf numFmtId="164" fontId="0" fillId="0" borderId="24" xfId="1" applyNumberFormat="1" applyFont="1" applyBorder="1"/>
    <xf numFmtId="10" fontId="6" fillId="0" borderId="24" xfId="1" applyNumberFormat="1" applyFont="1" applyBorder="1" applyAlignment="1">
      <alignment horizontal="center" vertical="center"/>
    </xf>
    <xf numFmtId="10" fontId="6" fillId="0" borderId="24" xfId="0" applyNumberFormat="1" applyFont="1" applyFill="1" applyBorder="1" applyAlignment="1">
      <alignment horizontal="center" vertical="center"/>
    </xf>
    <xf numFmtId="10" fontId="6" fillId="0" borderId="24" xfId="0" applyNumberFormat="1" applyFont="1" applyBorder="1" applyAlignment="1">
      <alignment horizontal="center" vertical="center"/>
    </xf>
    <xf numFmtId="3" fontId="0" fillId="0" borderId="24" xfId="0" applyNumberFormat="1" applyBorder="1"/>
    <xf numFmtId="17" fontId="7" fillId="3" borderId="33" xfId="0" applyNumberFormat="1" applyFont="1" applyFill="1" applyBorder="1" applyAlignment="1">
      <alignment horizontal="center" vertical="center" wrapText="1"/>
    </xf>
    <xf numFmtId="17" fontId="7" fillId="3" borderId="34" xfId="0" applyNumberFormat="1" applyFont="1" applyFill="1" applyBorder="1" applyAlignment="1">
      <alignment horizontal="center" vertical="center" wrapText="1"/>
    </xf>
    <xf numFmtId="17" fontId="15" fillId="0" borderId="11" xfId="0" applyNumberFormat="1" applyFont="1" applyBorder="1"/>
    <xf numFmtId="17" fontId="7" fillId="3" borderId="21" xfId="0" applyNumberFormat="1" applyFont="1" applyFill="1" applyBorder="1" applyAlignment="1">
      <alignment horizontal="center" vertical="center" wrapText="1"/>
    </xf>
    <xf numFmtId="166" fontId="0" fillId="0" borderId="11" xfId="3" applyNumberFormat="1" applyFont="1" applyBorder="1"/>
    <xf numFmtId="166" fontId="0" fillId="0" borderId="12" xfId="3" applyNumberFormat="1" applyFont="1" applyBorder="1"/>
    <xf numFmtId="166" fontId="0" fillId="0" borderId="13" xfId="3" applyNumberFormat="1" applyFont="1" applyBorder="1"/>
    <xf numFmtId="166" fontId="0" fillId="0" borderId="17" xfId="3" applyNumberFormat="1" applyFont="1" applyBorder="1"/>
    <xf numFmtId="166" fontId="0" fillId="0" borderId="14" xfId="3" applyNumberFormat="1" applyFont="1" applyBorder="1"/>
    <xf numFmtId="166" fontId="0" fillId="0" borderId="16" xfId="3" applyNumberFormat="1" applyFont="1" applyBorder="1"/>
    <xf numFmtId="171" fontId="0" fillId="0" borderId="0" xfId="1" applyNumberFormat="1" applyFont="1"/>
    <xf numFmtId="0" fontId="23" fillId="10" borderId="22" xfId="2" applyFont="1" applyFill="1" applyBorder="1" applyAlignment="1">
      <alignment horizontal="center" vertical="center"/>
    </xf>
    <xf numFmtId="0" fontId="23" fillId="10" borderId="23" xfId="2" applyFont="1" applyFill="1" applyBorder="1" applyAlignment="1">
      <alignment horizontal="center" vertical="center"/>
    </xf>
    <xf numFmtId="0" fontId="23" fillId="10" borderId="25" xfId="2" applyFont="1" applyFill="1" applyBorder="1" applyAlignment="1">
      <alignment horizontal="center" vertical="center" wrapText="1"/>
    </xf>
    <xf numFmtId="0" fontId="23" fillId="10" borderId="26" xfId="2" applyFont="1" applyFill="1" applyBorder="1" applyAlignment="1">
      <alignment horizontal="center" vertical="center" wrapText="1"/>
    </xf>
    <xf numFmtId="0" fontId="3" fillId="0" borderId="0" xfId="8"/>
    <xf numFmtId="1" fontId="3" fillId="0" borderId="0" xfId="8" applyNumberFormat="1" applyAlignment="1">
      <alignment horizontal="center"/>
    </xf>
    <xf numFmtId="3" fontId="3" fillId="0" borderId="0" xfId="8" applyNumberFormat="1"/>
    <xf numFmtId="0" fontId="15" fillId="0" borderId="0" xfId="8" applyFont="1" applyAlignment="1">
      <alignment horizontal="center" vertical="center"/>
    </xf>
    <xf numFmtId="9" fontId="3" fillId="18" borderId="0" xfId="8" applyNumberFormat="1" applyFill="1" applyBorder="1" applyAlignment="1">
      <alignment horizontal="center"/>
    </xf>
    <xf numFmtId="9" fontId="14" fillId="0" borderId="0" xfId="8" applyNumberFormat="1" applyFont="1" applyAlignment="1">
      <alignment horizontal="center" vertical="center"/>
    </xf>
    <xf numFmtId="9" fontId="3" fillId="18" borderId="17" xfId="8" applyNumberFormat="1" applyFill="1" applyBorder="1" applyAlignment="1">
      <alignment horizontal="center"/>
    </xf>
    <xf numFmtId="9" fontId="3" fillId="18" borderId="18" xfId="8" applyNumberFormat="1" applyFill="1" applyBorder="1" applyAlignment="1">
      <alignment horizontal="center"/>
    </xf>
    <xf numFmtId="9" fontId="3" fillId="11" borderId="17" xfId="8" applyNumberFormat="1" applyFill="1" applyBorder="1" applyAlignment="1">
      <alignment horizontal="center"/>
    </xf>
    <xf numFmtId="9" fontId="3" fillId="11" borderId="0" xfId="8" applyNumberFormat="1" applyFill="1" applyBorder="1" applyAlignment="1">
      <alignment horizontal="center"/>
    </xf>
    <xf numFmtId="9" fontId="3" fillId="11" borderId="18" xfId="8" applyNumberFormat="1" applyFill="1" applyBorder="1" applyAlignment="1">
      <alignment horizontal="center"/>
    </xf>
    <xf numFmtId="0" fontId="3" fillId="0" borderId="0" xfId="8" applyFill="1"/>
    <xf numFmtId="0" fontId="18" fillId="0" borderId="0" xfId="8" applyFont="1"/>
    <xf numFmtId="0" fontId="15" fillId="0" borderId="0" xfId="8" applyFont="1"/>
    <xf numFmtId="9" fontId="3" fillId="0" borderId="0" xfId="8" applyNumberFormat="1"/>
    <xf numFmtId="9" fontId="3" fillId="19" borderId="17" xfId="8" applyNumberFormat="1" applyFill="1" applyBorder="1" applyAlignment="1">
      <alignment horizontal="center"/>
    </xf>
    <xf numFmtId="9" fontId="3" fillId="19" borderId="0" xfId="8" applyNumberFormat="1" applyFill="1" applyBorder="1" applyAlignment="1">
      <alignment horizontal="center"/>
    </xf>
    <xf numFmtId="9" fontId="3" fillId="19" borderId="18" xfId="8" applyNumberFormat="1" applyFill="1" applyBorder="1" applyAlignment="1">
      <alignment horizontal="center"/>
    </xf>
    <xf numFmtId="9" fontId="3" fillId="19" borderId="14" xfId="8" applyNumberFormat="1" applyFill="1" applyBorder="1" applyAlignment="1">
      <alignment horizontal="center"/>
    </xf>
    <xf numFmtId="9" fontId="3" fillId="19" borderId="15" xfId="8" applyNumberFormat="1" applyFill="1" applyBorder="1" applyAlignment="1">
      <alignment horizontal="center"/>
    </xf>
    <xf numFmtId="164" fontId="0" fillId="0" borderId="28" xfId="0" applyNumberFormat="1" applyBorder="1"/>
    <xf numFmtId="164" fontId="0" fillId="0" borderId="29" xfId="0" applyNumberFormat="1" applyBorder="1"/>
    <xf numFmtId="164" fontId="15" fillId="0" borderId="0" xfId="0" applyNumberFormat="1" applyFont="1"/>
    <xf numFmtId="166" fontId="15" fillId="0" borderId="0" xfId="0" applyNumberFormat="1" applyFont="1"/>
    <xf numFmtId="9" fontId="3" fillId="19" borderId="16" xfId="8" applyNumberFormat="1" applyFill="1" applyBorder="1" applyAlignment="1">
      <alignment horizontal="center"/>
    </xf>
    <xf numFmtId="0" fontId="1" fillId="0" borderId="0" xfId="8" applyFont="1"/>
    <xf numFmtId="0" fontId="3" fillId="5" borderId="12" xfId="8" applyFill="1" applyBorder="1"/>
    <xf numFmtId="0" fontId="17" fillId="0" borderId="0" xfId="8" applyFont="1" applyFill="1" applyBorder="1" applyAlignment="1">
      <alignment wrapText="1"/>
    </xf>
    <xf numFmtId="0" fontId="17" fillId="0" borderId="0" xfId="8" applyFont="1" applyFill="1" applyBorder="1"/>
    <xf numFmtId="0" fontId="3" fillId="0" borderId="0" xfId="8" applyBorder="1"/>
    <xf numFmtId="0" fontId="17" fillId="0" borderId="15" xfId="8" applyFont="1" applyFill="1" applyBorder="1"/>
    <xf numFmtId="0" fontId="1" fillId="0" borderId="10" xfId="8" applyFont="1" applyBorder="1"/>
    <xf numFmtId="0" fontId="1" fillId="0" borderId="10" xfId="8" applyFont="1" applyBorder="1" applyAlignment="1">
      <alignment horizontal="center" vertical="center"/>
    </xf>
    <xf numFmtId="1" fontId="15" fillId="2" borderId="11" xfId="8" applyNumberFormat="1" applyFont="1" applyFill="1" applyBorder="1" applyAlignment="1">
      <alignment horizontal="center" vertical="center" wrapText="1"/>
    </xf>
    <xf numFmtId="0" fontId="15" fillId="6" borderId="12" xfId="8" applyFont="1" applyFill="1" applyBorder="1" applyAlignment="1">
      <alignment horizontal="center" vertical="center" wrapText="1"/>
    </xf>
    <xf numFmtId="0" fontId="15" fillId="7" borderId="12" xfId="8" applyFont="1" applyFill="1" applyBorder="1" applyAlignment="1">
      <alignment horizontal="center" vertical="center" wrapText="1"/>
    </xf>
    <xf numFmtId="0" fontId="15" fillId="6" borderId="13" xfId="8" applyFont="1" applyFill="1" applyBorder="1" applyAlignment="1">
      <alignment horizontal="center" vertical="center" wrapText="1"/>
    </xf>
    <xf numFmtId="1" fontId="15" fillId="2" borderId="14" xfId="8" applyNumberFormat="1" applyFont="1" applyFill="1" applyBorder="1" applyAlignment="1">
      <alignment horizontal="center" vertical="center" wrapText="1"/>
    </xf>
    <xf numFmtId="0" fontId="15" fillId="6" borderId="15" xfId="8" applyFont="1" applyFill="1" applyBorder="1" applyAlignment="1">
      <alignment horizontal="center" vertical="center" wrapText="1"/>
    </xf>
    <xf numFmtId="0" fontId="15" fillId="7" borderId="15" xfId="8" applyFont="1" applyFill="1" applyBorder="1" applyAlignment="1">
      <alignment horizontal="center" vertical="center" wrapText="1"/>
    </xf>
    <xf numFmtId="0" fontId="15" fillId="6" borderId="16" xfId="8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37" fillId="0" borderId="0" xfId="0" applyFont="1"/>
    <xf numFmtId="0" fontId="38" fillId="0" borderId="0" xfId="0" applyFont="1" applyAlignment="1">
      <alignment horizontal="right"/>
    </xf>
    <xf numFmtId="0" fontId="13" fillId="5" borderId="38" xfId="8" applyFont="1" applyFill="1" applyBorder="1" applyAlignment="1">
      <alignment horizontal="center"/>
    </xf>
    <xf numFmtId="0" fontId="13" fillId="5" borderId="39" xfId="8" applyFont="1" applyFill="1" applyBorder="1" applyAlignment="1">
      <alignment horizontal="center"/>
    </xf>
    <xf numFmtId="0" fontId="13" fillId="5" borderId="40" xfId="8" applyFont="1" applyFill="1" applyBorder="1" applyAlignment="1">
      <alignment horizontal="center"/>
    </xf>
    <xf numFmtId="0" fontId="35" fillId="0" borderId="15" xfId="8" applyFont="1" applyBorder="1" applyAlignment="1">
      <alignment horizontal="center"/>
    </xf>
    <xf numFmtId="0" fontId="19" fillId="5" borderId="35" xfId="4" applyFont="1" applyFill="1" applyBorder="1" applyAlignment="1">
      <alignment horizontal="center" vertical="center"/>
    </xf>
    <xf numFmtId="0" fontId="19" fillId="5" borderId="29" xfId="4" applyFont="1" applyFill="1" applyBorder="1" applyAlignment="1">
      <alignment horizontal="center" vertical="center"/>
    </xf>
    <xf numFmtId="0" fontId="1" fillId="0" borderId="36" xfId="8" applyFont="1" applyBorder="1" applyAlignment="1"/>
    <xf numFmtId="0" fontId="1" fillId="0" borderId="37" xfId="8" applyFont="1" applyBorder="1" applyAlignment="1"/>
    <xf numFmtId="0" fontId="3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23" fillId="10" borderId="21" xfId="2" applyFont="1" applyFill="1" applyBorder="1" applyAlignment="1">
      <alignment horizontal="center" vertical="center"/>
    </xf>
    <xf numFmtId="0" fontId="23" fillId="10" borderId="24" xfId="2" applyFont="1" applyFill="1" applyBorder="1" applyAlignment="1">
      <alignment horizontal="center" vertical="center"/>
    </xf>
    <xf numFmtId="0" fontId="23" fillId="10" borderId="22" xfId="2" applyFont="1" applyFill="1" applyBorder="1" applyAlignment="1">
      <alignment horizontal="center" vertical="center"/>
    </xf>
    <xf numFmtId="0" fontId="23" fillId="10" borderId="23" xfId="2" applyFont="1" applyFill="1" applyBorder="1" applyAlignment="1">
      <alignment horizontal="center" vertical="center"/>
    </xf>
    <xf numFmtId="0" fontId="23" fillId="10" borderId="25" xfId="2" applyFont="1" applyFill="1" applyBorder="1" applyAlignment="1">
      <alignment horizontal="center" vertical="center" wrapText="1"/>
    </xf>
    <xf numFmtId="0" fontId="23" fillId="10" borderId="26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wrapText="1"/>
    </xf>
    <xf numFmtId="0" fontId="21" fillId="9" borderId="19" xfId="2" applyFont="1" applyFill="1" applyBorder="1" applyAlignment="1">
      <alignment horizontal="center" vertical="center" wrapText="1"/>
    </xf>
    <xf numFmtId="0" fontId="21" fillId="9" borderId="20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19">
    <cellStyle name="Акцент6" xfId="4" builtinId="49"/>
    <cellStyle name="Обычный" xfId="0" builtinId="0"/>
    <cellStyle name="Обычный 15 12" xfId="18"/>
    <cellStyle name="Обычный 2" xfId="6"/>
    <cellStyle name="Обычный 2 2 2 2" xfId="2"/>
    <cellStyle name="Обычный 3" xfId="8"/>
    <cellStyle name="Обычный 4" xfId="11"/>
    <cellStyle name="Обычный 5" xfId="13"/>
    <cellStyle name="Обычный 6" xfId="16"/>
    <cellStyle name="Процентный" xfId="1" builtinId="5"/>
    <cellStyle name="Процентный 2" xfId="7"/>
    <cellStyle name="Процентный 3" xfId="9"/>
    <cellStyle name="Процентный 4" xfId="12"/>
    <cellStyle name="Процентный 5" xfId="14"/>
    <cellStyle name="Финансовый" xfId="3" builtinId="3"/>
    <cellStyle name="Финансовый 2" xfId="5"/>
    <cellStyle name="Финансовый 3" xfId="10"/>
    <cellStyle name="Финансовый 4" xfId="15"/>
    <cellStyle name="Финансовый 5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w%20doc%20-%20Dimanche\MoU%20negociations\af32\eval\analyse_fin_LB-Phase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New%20doc%20-%20Dimanche\MoU%20negociations\af32\eval\analyse_fin_LB-Phase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f32\eval\analyse_fin_LB-Phase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oc.ala.cbank.kz/BUDGET/&#1055;&#1069;&#1054;/&#1040;&#1085;&#1072;&#1083;&#1080;&#1079;/&#1056;&#1072;&#1073;&#1086;&#1095;&#1080;&#1077;%20&#1076;&#1086;&#1082;&#1091;&#1084;&#1077;&#1085;&#1090;&#1099;/&#1054;&#1090;&#1095;&#1077;&#1090;&#1099;/&#1040;&#1085;&#1072;&#1083;&#1080;&#1079;%20&#1076;&#1077;&#1103;&#1090;&#1077;&#1083;&#1100;&#1085;&#1086;&#1089;&#1090;&#1080;%20&#1073;&#1072;&#1085;&#1082;&#1072;/&#1054;&#1090;&#1095;&#1077;&#1090;&#1099;%20&#1076;&#1083;&#1103;%20&#1055;&#1088;&#1072;&#1074;&#1083;&#1077;&#1085;&#1080;&#1103;/2007_&#1084;&#1072;&#1088;&#1090;/&#1054;&#1089;&#1090;&#1072;&#1090;&#1082;&#1080;%20&#1079;&#1072;%201%20&#1082;&#1074;/&#1057;&#1088;&#1077;&#1076;&#1085;&#1080;&#1077;_&#1086;&#1073;&#1103;&#1079;&#1072;&#1090;&#1077;&#1083;&#1100;&#1089;&#1090;&#1074;&#1072;_&#1092;&#1077;&#1074;&#1088;&#1072;&#1083;&#1100;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oc.ala.cbank.kz/IAS%2001.01.03/CONVERSION_010103/Plan_a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ew%20doc%20-%20Dimanche\MoU%20negociations\af32\eval\analyse_fin_LB-Phase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_conso"/>
      <sheetName val="bilan_conso"/>
      <sheetName val="Synth_P+L"/>
      <sheetName val="Sum_of_Parts"/>
      <sheetName val="LBE"/>
      <sheetName val="Air&amp;Chaleur"/>
      <sheetName val="SICE"/>
      <sheetName val="STEPE"/>
      <sheetName val="PETAVIT"/>
      <sheetName val="Black Box"/>
      <sheetName val="DCF"/>
      <sheetName val="synthgraph DCF"/>
      <sheetName val="DCF (2)"/>
      <sheetName val="DCF (3)"/>
      <sheetName val="Synergies (2)"/>
      <sheetName val="graph-synergies"/>
      <sheetName val="Synergies"/>
      <sheetName val="comps"/>
      <sheetName val="retraitements"/>
      <sheetName val="caracteristics"/>
      <sheetName val="WACC"/>
      <sheetName val="base"/>
      <sheetName val="Valo COMPS"/>
      <sheetName val="synthgraph COMPS"/>
      <sheetName val="Deal Information"/>
      <sheetName val="Footnotes"/>
      <sheetName val="back-up"/>
      <sheetName val="Valo DEALS"/>
      <sheetName val="synthgraph DEALS"/>
      <sheetName val="synthgraph SCENARII 1-2"/>
      <sheetName val="SYNTHESE VALEUR"/>
      <sheetName val="Graph"/>
      <sheetName val="NewGraph"/>
      <sheetName val="AVP"/>
      <sheetName val="Page de garde"/>
      <sheetName val="Hypothèses"/>
      <sheetName val="&lt;&lt;Synthèses &gt;&gt;"/>
      <sheetName val="Multiples"/>
      <sheetName val="Ratios de Crédit"/>
      <sheetName val="Dividendes"/>
      <sheetName val="Agrégats"/>
      <sheetName val="Croissance et Marges"/>
      <sheetName val="&lt;&lt; Comparables &gt;&gt;"/>
      <sheetName val="Fiche"/>
      <sheetName val="&lt;&lt;Datastream&gt;&gt;"/>
      <sheetName val="REQUEST_TABLE"/>
      <sheetName val="Data"/>
      <sheetName val="&lt;&lt; Autres&gt;&gt;"/>
      <sheetName val="Dictionnaire"/>
      <sheetName val="Tax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_conso"/>
      <sheetName val="bilan_conso"/>
      <sheetName val="Synth_P+L"/>
      <sheetName val="Sum_of_Parts"/>
      <sheetName val="LBE"/>
      <sheetName val="Air&amp;Chaleur"/>
      <sheetName val="SICE"/>
      <sheetName val="STEPE"/>
      <sheetName val="PETAVIT"/>
      <sheetName val="Black Box"/>
      <sheetName val="DCF"/>
      <sheetName val="synthgraph DCF"/>
      <sheetName val="DCF (2)"/>
      <sheetName val="DCF (3)"/>
      <sheetName val="Synergies (2)"/>
      <sheetName val="graph-synergies"/>
      <sheetName val="Synergies"/>
      <sheetName val="comps"/>
      <sheetName val="retraitements"/>
      <sheetName val="caracteristics"/>
      <sheetName val="WACC"/>
      <sheetName val="base"/>
      <sheetName val="Valo COMPS"/>
      <sheetName val="synthgraph COMPS"/>
      <sheetName val="Deal Information"/>
      <sheetName val="Footnotes"/>
      <sheetName val="back-up"/>
      <sheetName val="Valo DEALS"/>
      <sheetName val="synthgraph DEALS"/>
      <sheetName val="synthgraph SCENARII 1-2"/>
      <sheetName val="SYNTHESE VALEUR"/>
      <sheetName val="Graph"/>
      <sheetName val="NewGraph"/>
      <sheetName val="AVP"/>
      <sheetName val="Page de garde"/>
      <sheetName val="Hypothèses"/>
      <sheetName val="&lt;&lt;Synthèses &gt;&gt;"/>
      <sheetName val="Multiples"/>
      <sheetName val="Ratios de Crédit"/>
      <sheetName val="Dividendes"/>
      <sheetName val="Agrégats"/>
      <sheetName val="Croissance et Marges"/>
      <sheetName val="&lt;&lt; Comparables &gt;&gt;"/>
      <sheetName val="Fiche"/>
      <sheetName val="&lt;&lt;Datastream&gt;&gt;"/>
      <sheetName val="REQUEST_TABLE"/>
      <sheetName val="Data"/>
      <sheetName val="&lt;&lt; Autres&gt;&gt;"/>
      <sheetName val="Dictionnaire"/>
      <sheetName val="Ta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_conso"/>
      <sheetName val="bilan_conso"/>
      <sheetName val="Synth_P+L"/>
      <sheetName val="Sum_of_Parts"/>
      <sheetName val="LBE"/>
      <sheetName val="Air&amp;Chaleur"/>
      <sheetName val="SICE"/>
      <sheetName val="STEPE"/>
      <sheetName val="PETAVIT"/>
      <sheetName val="Black Box"/>
      <sheetName val="DCF"/>
      <sheetName val="synthgraph DCF"/>
      <sheetName val="DCF (2)"/>
      <sheetName val="DCF (3)"/>
      <sheetName val="Synergies (2)"/>
      <sheetName val="graph-synergies"/>
      <sheetName val="Synergies"/>
      <sheetName val="comps"/>
      <sheetName val="retraitements"/>
      <sheetName val="caracteristics"/>
      <sheetName val="WACC"/>
      <sheetName val="base"/>
      <sheetName val="Valo COMPS"/>
      <sheetName val="synthgraph COMPS"/>
      <sheetName val="Deal Information"/>
      <sheetName val="Footnotes"/>
      <sheetName val="back-up"/>
      <sheetName val="Valo DEALS"/>
      <sheetName val="synthgraph DEALS"/>
      <sheetName val="synthgraph SCENARII 1-2"/>
      <sheetName val="SYNTHESE VALEUR"/>
      <sheetName val="Graph"/>
      <sheetName val="NewGraph"/>
      <sheetName val="AVP"/>
      <sheetName val="Page de garde"/>
      <sheetName val="Hypothèses"/>
      <sheetName val="&lt;&lt;Synthèses &gt;&gt;"/>
      <sheetName val="Multiples"/>
      <sheetName val="Ratios de Crédit"/>
      <sheetName val="Dividendes"/>
      <sheetName val="Agrégats"/>
      <sheetName val="Croissance et Marges"/>
      <sheetName val="&lt;&lt; Comparables &gt;&gt;"/>
      <sheetName val="Fiche"/>
      <sheetName val="&lt;&lt;Datastream&gt;&gt;"/>
      <sheetName val="REQUEST_TABLE"/>
      <sheetName val="Data"/>
      <sheetName val="&lt;&lt; Autres&gt;&gt;"/>
      <sheetName val="Dictionnaire"/>
      <sheetName val="Tax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Баланс"/>
    </sheetNames>
    <sheetDataSet>
      <sheetData sheetId="0" refreshError="1"/>
      <sheetData sheetId="1" refreshError="1">
        <row r="6">
          <cell r="B6" t="str">
            <v>Пассивы</v>
          </cell>
          <cell r="C6">
            <v>39114</v>
          </cell>
          <cell r="D6">
            <v>39141</v>
          </cell>
          <cell r="E6">
            <v>39238</v>
          </cell>
          <cell r="F6" t="str">
            <v>Остатки по разделам и cчетам</v>
          </cell>
          <cell r="G6" t="str">
            <v>АКБ НРБАНК (ОАО)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acc"/>
      <sheetName val="Plan_acc_"/>
      <sheetName val="Index"/>
      <sheetName val="infl"/>
      <sheetName val="курсы"/>
      <sheetName val="recat"/>
      <sheetName val="Recart_PL"/>
      <sheetName val="#ССЫЛКА"/>
      <sheetName val="Plan_ac"/>
      <sheetName val="MDM-trust_SA"/>
      <sheetName val="Список"/>
      <sheetName val="UnadjBS"/>
      <sheetName val="Draft"/>
      <sheetName val="Adjustments"/>
      <sheetName val="MDM_SA"/>
      <sheetName val="RTS"/>
      <sheetName val="Premises"/>
      <sheetName val="Sheet2"/>
      <sheetName val="Общие данные"/>
      <sheetName val="переброска"/>
      <sheetName val="Recat BS(MDM)"/>
      <sheetName val="Converse"/>
      <sheetName val="Secur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_conso"/>
      <sheetName val="bilan_conso"/>
      <sheetName val="Synth_P+L"/>
      <sheetName val="Sum_of_Parts"/>
      <sheetName val="LBE"/>
      <sheetName val="Air&amp;Chaleur"/>
      <sheetName val="SICE"/>
      <sheetName val="STEPE"/>
      <sheetName val="PETAVIT"/>
      <sheetName val="Black Box"/>
      <sheetName val="DCF"/>
      <sheetName val="synthgraph DCF"/>
      <sheetName val="DCF (2)"/>
      <sheetName val="DCF (3)"/>
      <sheetName val="Synergies (2)"/>
      <sheetName val="graph-synergies"/>
      <sheetName val="Synergies"/>
      <sheetName val="comps"/>
      <sheetName val="retraitements"/>
      <sheetName val="caracteristics"/>
      <sheetName val="WACC"/>
      <sheetName val="base"/>
      <sheetName val="Valo COMPS"/>
      <sheetName val="synthgraph COMPS"/>
      <sheetName val="Deal Information"/>
      <sheetName val="Footnotes"/>
      <sheetName val="back-up"/>
      <sheetName val="Valo DEALS"/>
      <sheetName val="synthgraph DEALS"/>
      <sheetName val="synthgraph SCENARII 1-2"/>
      <sheetName val="SYNTHESE VALEUR"/>
      <sheetName val="Graph"/>
      <sheetName val="NewGraph"/>
      <sheetName val="AVP"/>
      <sheetName val="Page de garde"/>
      <sheetName val="Hypothèses"/>
      <sheetName val="&lt;&lt;Synthèses &gt;&gt;"/>
      <sheetName val="Multiples"/>
      <sheetName val="Ratios de Crédit"/>
      <sheetName val="Dividendes"/>
      <sheetName val="Agrégats"/>
      <sheetName val="Croissance et Marges"/>
      <sheetName val="&lt;&lt; Comparables &gt;&gt;"/>
      <sheetName val="Fiche"/>
      <sheetName val="&lt;&lt;Datastream&gt;&gt;"/>
      <sheetName val="REQUEST_TABLE"/>
      <sheetName val="Data"/>
      <sheetName val="&lt;&lt; Autres&gt;&gt;"/>
      <sheetName val="Dictionnaire"/>
      <sheetName val="Ta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4"/>
  <sheetViews>
    <sheetView workbookViewId="0">
      <selection activeCell="F88" sqref="F88:F196"/>
    </sheetView>
  </sheetViews>
  <sheetFormatPr defaultColWidth="9.140625" defaultRowHeight="15" x14ac:dyDescent="0.25"/>
  <cols>
    <col min="1" max="1" width="9.140625" style="81"/>
    <col min="2" max="2" width="15.7109375" style="81" bestFit="1" customWidth="1"/>
    <col min="3" max="3" width="34.42578125" style="81" bestFit="1" customWidth="1"/>
    <col min="4" max="4" width="10.85546875" style="81" bestFit="1" customWidth="1"/>
    <col min="5" max="5" width="13.140625" style="81" bestFit="1" customWidth="1"/>
    <col min="6" max="6" width="12.85546875" style="81" bestFit="1" customWidth="1"/>
    <col min="7" max="7" width="15.85546875" style="81" bestFit="1" customWidth="1"/>
    <col min="8" max="9" width="12.140625" style="81" bestFit="1" customWidth="1"/>
    <col min="10" max="10" width="13.140625" style="81" bestFit="1" customWidth="1"/>
    <col min="11" max="11" width="14.5703125" style="81" bestFit="1" customWidth="1"/>
    <col min="12" max="12" width="14.28515625" style="81" bestFit="1" customWidth="1"/>
    <col min="13" max="13" width="13.7109375" style="81" bestFit="1" customWidth="1"/>
    <col min="14" max="15" width="13.28515625" style="81" bestFit="1" customWidth="1"/>
    <col min="16" max="16" width="13.42578125" style="81" bestFit="1" customWidth="1"/>
    <col min="17" max="17" width="16.5703125" style="81" bestFit="1" customWidth="1"/>
    <col min="18" max="18" width="10.85546875" style="81" bestFit="1" customWidth="1"/>
    <col min="19" max="19" width="11" style="81" bestFit="1" customWidth="1"/>
    <col min="20" max="20" width="12.28515625" style="81" bestFit="1" customWidth="1"/>
    <col min="21" max="22" width="13.5703125" style="81" bestFit="1" customWidth="1"/>
    <col min="23" max="23" width="13.42578125" style="81" bestFit="1" customWidth="1"/>
    <col min="24" max="24" width="9.140625" style="81"/>
    <col min="25" max="25" width="16.140625" style="81" customWidth="1"/>
    <col min="26" max="16384" width="9.140625" style="81"/>
  </cols>
  <sheetData>
    <row r="1" spans="1:28" ht="51" x14ac:dyDescent="0.25">
      <c r="A1" s="72" t="s">
        <v>136</v>
      </c>
      <c r="B1" s="72" t="s">
        <v>137</v>
      </c>
      <c r="C1" s="72" t="s">
        <v>138</v>
      </c>
      <c r="D1" s="72" t="s">
        <v>139</v>
      </c>
      <c r="E1" s="73" t="s">
        <v>140</v>
      </c>
      <c r="F1" s="73" t="s">
        <v>141</v>
      </c>
      <c r="G1" s="74" t="s">
        <v>142</v>
      </c>
      <c r="H1" s="75" t="s">
        <v>143</v>
      </c>
      <c r="I1" s="75" t="s">
        <v>144</v>
      </c>
      <c r="J1" s="75" t="s">
        <v>145</v>
      </c>
      <c r="K1" s="76" t="s">
        <v>146</v>
      </c>
      <c r="L1" s="76" t="s">
        <v>147</v>
      </c>
      <c r="M1" s="76" t="s">
        <v>148</v>
      </c>
      <c r="N1" s="77" t="s">
        <v>149</v>
      </c>
      <c r="O1" s="77" t="s">
        <v>150</v>
      </c>
      <c r="P1" s="77" t="s">
        <v>151</v>
      </c>
      <c r="Q1" s="78" t="s">
        <v>152</v>
      </c>
      <c r="R1" s="78" t="s">
        <v>153</v>
      </c>
      <c r="S1" s="78" t="s">
        <v>154</v>
      </c>
      <c r="T1" s="78" t="s">
        <v>155</v>
      </c>
      <c r="U1" s="79" t="s">
        <v>156</v>
      </c>
      <c r="V1" s="79" t="s">
        <v>157</v>
      </c>
      <c r="W1" s="80" t="s">
        <v>158</v>
      </c>
    </row>
    <row r="2" spans="1:28" x14ac:dyDescent="0.25">
      <c r="A2" s="82">
        <v>44621</v>
      </c>
      <c r="B2" s="83" t="s">
        <v>159</v>
      </c>
      <c r="C2" s="83" t="s">
        <v>160</v>
      </c>
      <c r="D2" s="83" t="s">
        <v>161</v>
      </c>
      <c r="E2" s="84">
        <v>55858065</v>
      </c>
      <c r="F2" s="84">
        <v>42205075</v>
      </c>
      <c r="G2" s="85">
        <v>0.75557710421941759</v>
      </c>
      <c r="H2" s="86">
        <v>96</v>
      </c>
      <c r="I2" s="86">
        <v>77</v>
      </c>
      <c r="J2" s="87">
        <v>0.8</v>
      </c>
      <c r="K2" s="88">
        <v>0.94</v>
      </c>
      <c r="L2" s="88">
        <v>0.89839625460703254</v>
      </c>
      <c r="M2" s="87">
        <v>0.95574069639046022</v>
      </c>
      <c r="N2" s="86">
        <v>45.6</v>
      </c>
      <c r="O2" s="86">
        <v>41</v>
      </c>
      <c r="P2" s="87">
        <v>0.9</v>
      </c>
      <c r="Q2" s="89">
        <v>0</v>
      </c>
      <c r="R2" s="89">
        <v>0</v>
      </c>
      <c r="S2" s="90">
        <v>0</v>
      </c>
      <c r="T2" s="91">
        <v>0</v>
      </c>
      <c r="U2" s="92">
        <v>45.6</v>
      </c>
      <c r="V2" s="92">
        <v>41</v>
      </c>
      <c r="W2" s="87">
        <v>0.89900000000000002</v>
      </c>
    </row>
    <row r="3" spans="1:28" x14ac:dyDescent="0.25">
      <c r="A3" s="82">
        <v>44621</v>
      </c>
      <c r="B3" s="83" t="s">
        <v>162</v>
      </c>
      <c r="C3" s="83" t="s">
        <v>163</v>
      </c>
      <c r="D3" s="83" t="s">
        <v>164</v>
      </c>
      <c r="E3" s="84">
        <v>55858065</v>
      </c>
      <c r="F3" s="84">
        <v>110912293.3</v>
      </c>
      <c r="G3" s="85">
        <v>1.9856092992122085</v>
      </c>
      <c r="H3" s="86">
        <v>148</v>
      </c>
      <c r="I3" s="86">
        <v>358.15999999999997</v>
      </c>
      <c r="J3" s="87">
        <v>2.42</v>
      </c>
      <c r="K3" s="88">
        <v>0.96</v>
      </c>
      <c r="L3" s="88">
        <v>0.9798293478310165</v>
      </c>
      <c r="M3" s="87">
        <v>1.0206555706573088</v>
      </c>
      <c r="N3" s="86">
        <v>72.900000000000006</v>
      </c>
      <c r="O3" s="86">
        <v>105</v>
      </c>
      <c r="P3" s="87">
        <v>1.44</v>
      </c>
      <c r="Q3" s="89">
        <v>194012962</v>
      </c>
      <c r="R3" s="89">
        <v>0</v>
      </c>
      <c r="S3" s="90">
        <v>0</v>
      </c>
      <c r="T3" s="91">
        <v>0</v>
      </c>
      <c r="U3" s="92">
        <v>72.900000000000006</v>
      </c>
      <c r="V3" s="92">
        <v>105</v>
      </c>
      <c r="W3" s="87">
        <v>1.44</v>
      </c>
    </row>
    <row r="4" spans="1:28" x14ac:dyDescent="0.25">
      <c r="A4" s="82">
        <v>44621</v>
      </c>
      <c r="B4" s="83" t="s">
        <v>165</v>
      </c>
      <c r="C4" s="83" t="s">
        <v>166</v>
      </c>
      <c r="D4" s="83" t="s">
        <v>167</v>
      </c>
      <c r="E4" s="84">
        <v>55858065</v>
      </c>
      <c r="F4" s="84">
        <v>138148651.07294637</v>
      </c>
      <c r="G4" s="85">
        <v>2.4732086776179298</v>
      </c>
      <c r="H4" s="86">
        <v>148</v>
      </c>
      <c r="I4" s="86">
        <v>331</v>
      </c>
      <c r="J4" s="87">
        <v>2.2400000000000002</v>
      </c>
      <c r="K4" s="88">
        <v>0.68</v>
      </c>
      <c r="L4" s="88">
        <v>0.57706539783383071</v>
      </c>
      <c r="M4" s="87">
        <v>0.84862558504975094</v>
      </c>
      <c r="N4" s="86">
        <v>61.2</v>
      </c>
      <c r="O4" s="86">
        <v>96</v>
      </c>
      <c r="P4" s="87">
        <v>1.57</v>
      </c>
      <c r="Q4" s="89">
        <v>86219890.260000005</v>
      </c>
      <c r="R4" s="89">
        <v>0</v>
      </c>
      <c r="S4" s="90">
        <v>0</v>
      </c>
      <c r="T4" s="91">
        <v>0</v>
      </c>
      <c r="U4" s="92">
        <v>61.2</v>
      </c>
      <c r="V4" s="92">
        <v>96</v>
      </c>
      <c r="W4" s="87">
        <v>1.569</v>
      </c>
      <c r="Y4" s="93"/>
    </row>
    <row r="5" spans="1:28" x14ac:dyDescent="0.25">
      <c r="A5" s="82">
        <v>44621</v>
      </c>
      <c r="B5" s="83" t="s">
        <v>165</v>
      </c>
      <c r="C5" s="83" t="s">
        <v>168</v>
      </c>
      <c r="D5" s="83" t="s">
        <v>169</v>
      </c>
      <c r="E5" s="84">
        <v>55858065</v>
      </c>
      <c r="F5" s="84">
        <v>103417578</v>
      </c>
      <c r="G5" s="85">
        <v>1.8514350255419696</v>
      </c>
      <c r="H5" s="86">
        <v>148</v>
      </c>
      <c r="I5" s="86">
        <v>367</v>
      </c>
      <c r="J5" s="87">
        <v>2.48</v>
      </c>
      <c r="K5" s="88">
        <v>0.96</v>
      </c>
      <c r="L5" s="88">
        <v>0.9520644638630068</v>
      </c>
      <c r="M5" s="87">
        <v>0.99173381652396542</v>
      </c>
      <c r="N5" s="86">
        <v>88</v>
      </c>
      <c r="O5" s="86">
        <v>93</v>
      </c>
      <c r="P5" s="87">
        <v>1.06</v>
      </c>
      <c r="Q5" s="89">
        <v>218901689</v>
      </c>
      <c r="R5" s="89">
        <v>738804</v>
      </c>
      <c r="S5" s="90">
        <v>1</v>
      </c>
      <c r="T5" s="91">
        <v>3.3750493355032998E-3</v>
      </c>
      <c r="U5" s="92">
        <v>88</v>
      </c>
      <c r="V5" s="92">
        <v>93</v>
      </c>
      <c r="W5" s="87">
        <v>1.0569999999999999</v>
      </c>
      <c r="Y5" s="93"/>
      <c r="AB5" s="94"/>
    </row>
    <row r="6" spans="1:28" x14ac:dyDescent="0.25">
      <c r="A6" s="82">
        <v>44621</v>
      </c>
      <c r="B6" s="83" t="s">
        <v>165</v>
      </c>
      <c r="C6" s="83" t="s">
        <v>170</v>
      </c>
      <c r="D6" s="83" t="s">
        <v>171</v>
      </c>
      <c r="E6" s="84">
        <v>55858065</v>
      </c>
      <c r="F6" s="84">
        <v>136392672</v>
      </c>
      <c r="G6" s="85">
        <v>2.4417722311003791</v>
      </c>
      <c r="H6" s="86">
        <v>148</v>
      </c>
      <c r="I6" s="86">
        <v>184</v>
      </c>
      <c r="J6" s="87">
        <v>1.24</v>
      </c>
      <c r="K6" s="88">
        <v>0.94</v>
      </c>
      <c r="L6" s="88">
        <v>0.89335671085358614</v>
      </c>
      <c r="M6" s="87">
        <v>0.95037947963147462</v>
      </c>
      <c r="N6" s="86">
        <v>54.400000000000006</v>
      </c>
      <c r="O6" s="86">
        <v>66</v>
      </c>
      <c r="P6" s="87">
        <v>1.21</v>
      </c>
      <c r="Q6" s="89">
        <v>76131306</v>
      </c>
      <c r="R6" s="89">
        <v>0</v>
      </c>
      <c r="S6" s="90">
        <v>0</v>
      </c>
      <c r="T6" s="91">
        <v>0</v>
      </c>
      <c r="U6" s="92">
        <v>54.400000000000006</v>
      </c>
      <c r="V6" s="92">
        <v>66</v>
      </c>
      <c r="W6" s="87">
        <v>1.2130000000000001</v>
      </c>
      <c r="Y6" s="93"/>
    </row>
    <row r="7" spans="1:28" x14ac:dyDescent="0.25">
      <c r="A7" s="82">
        <v>44621</v>
      </c>
      <c r="B7" s="83" t="s">
        <v>172</v>
      </c>
      <c r="C7" s="83" t="s">
        <v>173</v>
      </c>
      <c r="D7" s="83" t="s">
        <v>174</v>
      </c>
      <c r="E7" s="84">
        <v>55858065</v>
      </c>
      <c r="F7" s="84">
        <v>78589297</v>
      </c>
      <c r="G7" s="85">
        <v>1.406946284301112</v>
      </c>
      <c r="H7" s="86">
        <v>148</v>
      </c>
      <c r="I7" s="86">
        <v>230</v>
      </c>
      <c r="J7" s="87">
        <v>1.55</v>
      </c>
      <c r="K7" s="88">
        <v>0.94</v>
      </c>
      <c r="L7" s="88">
        <v>0.87769457517423299</v>
      </c>
      <c r="M7" s="87">
        <v>0.93371763316407774</v>
      </c>
      <c r="N7" s="86">
        <v>96</v>
      </c>
      <c r="O7" s="86">
        <v>120</v>
      </c>
      <c r="P7" s="87">
        <v>1.25</v>
      </c>
      <c r="Q7" s="89">
        <v>207293869</v>
      </c>
      <c r="R7" s="89">
        <v>0</v>
      </c>
      <c r="S7" s="90">
        <v>0</v>
      </c>
      <c r="T7" s="91">
        <v>0</v>
      </c>
      <c r="U7" s="92">
        <v>96</v>
      </c>
      <c r="V7" s="92">
        <v>120</v>
      </c>
      <c r="W7" s="87">
        <v>1.25</v>
      </c>
      <c r="Y7" s="93"/>
    </row>
    <row r="8" spans="1:28" x14ac:dyDescent="0.25">
      <c r="A8" s="82">
        <v>44621</v>
      </c>
      <c r="B8" s="83" t="s">
        <v>175</v>
      </c>
      <c r="C8" s="83" t="s">
        <v>176</v>
      </c>
      <c r="D8" s="83" t="s">
        <v>177</v>
      </c>
      <c r="E8" s="84">
        <v>55858065</v>
      </c>
      <c r="F8" s="84">
        <v>120311176</v>
      </c>
      <c r="G8" s="85">
        <v>2.1538729635550391</v>
      </c>
      <c r="H8" s="86">
        <v>148</v>
      </c>
      <c r="I8" s="86">
        <v>222</v>
      </c>
      <c r="J8" s="87">
        <v>1.5</v>
      </c>
      <c r="K8" s="88">
        <v>0.94</v>
      </c>
      <c r="L8" s="88">
        <v>0.85851640632812454</v>
      </c>
      <c r="M8" s="87">
        <v>0.91331532588098363</v>
      </c>
      <c r="N8" s="86">
        <v>83.2</v>
      </c>
      <c r="O8" s="86">
        <v>89</v>
      </c>
      <c r="P8" s="87">
        <v>1.07</v>
      </c>
      <c r="Q8" s="89">
        <v>149730741</v>
      </c>
      <c r="R8" s="89">
        <v>0</v>
      </c>
      <c r="S8" s="90">
        <v>0</v>
      </c>
      <c r="T8" s="91">
        <v>0</v>
      </c>
      <c r="U8" s="92">
        <v>83.2</v>
      </c>
      <c r="V8" s="92">
        <v>89</v>
      </c>
      <c r="W8" s="87">
        <v>1.07</v>
      </c>
      <c r="Y8" s="93"/>
    </row>
    <row r="9" spans="1:28" x14ac:dyDescent="0.25">
      <c r="A9" s="82">
        <v>44621</v>
      </c>
      <c r="B9" s="83" t="s">
        <v>178</v>
      </c>
      <c r="C9" s="83" t="s">
        <v>179</v>
      </c>
      <c r="D9" s="83" t="s">
        <v>180</v>
      </c>
      <c r="E9" s="84">
        <v>30858065</v>
      </c>
      <c r="F9" s="84">
        <v>26156210</v>
      </c>
      <c r="G9" s="85">
        <v>0.84762962292029653</v>
      </c>
      <c r="H9" s="86">
        <v>138</v>
      </c>
      <c r="I9" s="86">
        <v>121</v>
      </c>
      <c r="J9" s="87">
        <v>0.88</v>
      </c>
      <c r="K9" s="88">
        <v>0.96</v>
      </c>
      <c r="L9" s="88">
        <v>1</v>
      </c>
      <c r="M9" s="87">
        <v>1.0416666666666667</v>
      </c>
      <c r="N9" s="86">
        <v>58.400000000000006</v>
      </c>
      <c r="O9" s="86">
        <v>54</v>
      </c>
      <c r="P9" s="87">
        <v>0.92</v>
      </c>
      <c r="Q9" s="89">
        <v>104949154.42</v>
      </c>
      <c r="R9" s="89">
        <v>0</v>
      </c>
      <c r="S9" s="90">
        <v>0</v>
      </c>
      <c r="T9" s="91">
        <v>0</v>
      </c>
      <c r="U9" s="92">
        <v>58.400000000000006</v>
      </c>
      <c r="V9" s="92">
        <v>54</v>
      </c>
      <c r="W9" s="87">
        <v>0.92500000000000004</v>
      </c>
      <c r="Y9" s="93"/>
    </row>
    <row r="10" spans="1:28" x14ac:dyDescent="0.25">
      <c r="A10" s="82">
        <v>44621</v>
      </c>
      <c r="B10" s="83" t="s">
        <v>181</v>
      </c>
      <c r="C10" s="83" t="s">
        <v>182</v>
      </c>
      <c r="D10" s="83" t="s">
        <v>183</v>
      </c>
      <c r="E10" s="84">
        <v>55858065</v>
      </c>
      <c r="F10" s="84">
        <v>80965775</v>
      </c>
      <c r="G10" s="85">
        <v>1.4494912238725062</v>
      </c>
      <c r="H10" s="86">
        <v>148</v>
      </c>
      <c r="I10" s="86">
        <v>285</v>
      </c>
      <c r="J10" s="87">
        <v>1.93</v>
      </c>
      <c r="K10" s="88">
        <v>0.95</v>
      </c>
      <c r="L10" s="88">
        <v>0.9621001966039241</v>
      </c>
      <c r="M10" s="87">
        <v>1.0127370490567622</v>
      </c>
      <c r="N10" s="86">
        <v>71.2</v>
      </c>
      <c r="O10" s="86">
        <v>79</v>
      </c>
      <c r="P10" s="87">
        <v>1.1100000000000001</v>
      </c>
      <c r="Q10" s="89">
        <v>175361793.69999999</v>
      </c>
      <c r="R10" s="89">
        <v>0</v>
      </c>
      <c r="S10" s="90">
        <v>0</v>
      </c>
      <c r="T10" s="91">
        <v>0</v>
      </c>
      <c r="U10" s="92">
        <v>71.2</v>
      </c>
      <c r="V10" s="92">
        <v>79</v>
      </c>
      <c r="W10" s="87">
        <v>1.1100000000000001</v>
      </c>
      <c r="Y10" s="93"/>
    </row>
    <row r="11" spans="1:28" x14ac:dyDescent="0.25">
      <c r="A11" s="82">
        <v>44621</v>
      </c>
      <c r="B11" s="83" t="s">
        <v>184</v>
      </c>
      <c r="C11" s="83" t="s">
        <v>185</v>
      </c>
      <c r="D11" s="83" t="s">
        <v>186</v>
      </c>
      <c r="E11" s="84">
        <v>55858065</v>
      </c>
      <c r="F11" s="84">
        <v>126291157</v>
      </c>
      <c r="G11" s="85">
        <v>2.2609296795368761</v>
      </c>
      <c r="H11" s="86">
        <v>148</v>
      </c>
      <c r="I11" s="86">
        <v>219</v>
      </c>
      <c r="J11" s="87">
        <v>1.48</v>
      </c>
      <c r="K11" s="88">
        <v>0.96</v>
      </c>
      <c r="L11" s="88">
        <v>0.99300930955361888</v>
      </c>
      <c r="M11" s="87">
        <v>1.0343846974516864</v>
      </c>
      <c r="N11" s="86">
        <v>105.56</v>
      </c>
      <c r="O11" s="86">
        <v>108</v>
      </c>
      <c r="P11" s="87">
        <v>1.02</v>
      </c>
      <c r="Q11" s="89">
        <v>299236715</v>
      </c>
      <c r="R11" s="89">
        <v>0</v>
      </c>
      <c r="S11" s="90">
        <v>0</v>
      </c>
      <c r="T11" s="91">
        <v>0</v>
      </c>
      <c r="U11" s="92">
        <v>105.56</v>
      </c>
      <c r="V11" s="92">
        <v>108</v>
      </c>
      <c r="W11" s="87">
        <v>1.0229999999999999</v>
      </c>
      <c r="Y11" s="93"/>
    </row>
    <row r="12" spans="1:28" x14ac:dyDescent="0.25">
      <c r="A12" s="82">
        <v>44621</v>
      </c>
      <c r="B12" s="83" t="s">
        <v>184</v>
      </c>
      <c r="C12" s="83" t="s">
        <v>187</v>
      </c>
      <c r="D12" s="83" t="s">
        <v>188</v>
      </c>
      <c r="E12" s="84">
        <v>55858065</v>
      </c>
      <c r="F12" s="84">
        <v>124444198</v>
      </c>
      <c r="G12" s="85">
        <v>2.2278644632605875</v>
      </c>
      <c r="H12" s="86">
        <v>148</v>
      </c>
      <c r="I12" s="86">
        <v>364.08</v>
      </c>
      <c r="J12" s="87">
        <v>2.46</v>
      </c>
      <c r="K12" s="88">
        <v>0.96</v>
      </c>
      <c r="L12" s="88">
        <v>0.97126361888395563</v>
      </c>
      <c r="M12" s="87">
        <v>1.0117329363374539</v>
      </c>
      <c r="N12" s="86">
        <v>111.10000000000001</v>
      </c>
      <c r="O12" s="86">
        <v>129</v>
      </c>
      <c r="P12" s="87">
        <v>1.1599999999999999</v>
      </c>
      <c r="Q12" s="89">
        <v>300469903</v>
      </c>
      <c r="R12" s="89">
        <v>0</v>
      </c>
      <c r="S12" s="90">
        <v>0</v>
      </c>
      <c r="T12" s="91">
        <v>0</v>
      </c>
      <c r="U12" s="92">
        <v>111.10000000000001</v>
      </c>
      <c r="V12" s="92">
        <v>129</v>
      </c>
      <c r="W12" s="87">
        <v>1.161</v>
      </c>
      <c r="Y12" s="93"/>
    </row>
    <row r="13" spans="1:28" x14ac:dyDescent="0.25">
      <c r="A13" s="82">
        <v>44621</v>
      </c>
      <c r="B13" s="83" t="s">
        <v>184</v>
      </c>
      <c r="C13" s="83" t="s">
        <v>189</v>
      </c>
      <c r="D13" s="83" t="s">
        <v>190</v>
      </c>
      <c r="E13" s="84">
        <v>39100645</v>
      </c>
      <c r="F13" s="84">
        <v>79849974</v>
      </c>
      <c r="G13" s="85">
        <v>2.0421651356390669</v>
      </c>
      <c r="H13" s="86">
        <v>103</v>
      </c>
      <c r="I13" s="86">
        <v>241</v>
      </c>
      <c r="J13" s="87">
        <v>2.34</v>
      </c>
      <c r="K13" s="88">
        <v>0.85</v>
      </c>
      <c r="L13" s="88">
        <v>0.80907580327147144</v>
      </c>
      <c r="M13" s="87">
        <v>0.95185388620173117</v>
      </c>
      <c r="N13" s="86">
        <v>28</v>
      </c>
      <c r="O13" s="86">
        <v>64</v>
      </c>
      <c r="P13" s="87">
        <v>2.2999999999999998</v>
      </c>
      <c r="Q13" s="89">
        <v>175269621.20999998</v>
      </c>
      <c r="R13" s="89">
        <v>0</v>
      </c>
      <c r="S13" s="90">
        <v>0</v>
      </c>
      <c r="T13" s="91">
        <v>0</v>
      </c>
      <c r="U13" s="92">
        <v>28</v>
      </c>
      <c r="V13" s="92">
        <v>64</v>
      </c>
      <c r="W13" s="87">
        <v>2.2999999999999998</v>
      </c>
      <c r="Y13" s="93"/>
    </row>
    <row r="14" spans="1:28" x14ac:dyDescent="0.25">
      <c r="A14" s="82">
        <v>44621</v>
      </c>
      <c r="B14" s="83" t="s">
        <v>191</v>
      </c>
      <c r="C14" s="83" t="s">
        <v>192</v>
      </c>
      <c r="D14" s="83" t="s">
        <v>193</v>
      </c>
      <c r="E14" s="84">
        <v>55858065</v>
      </c>
      <c r="F14" s="84">
        <v>54259146</v>
      </c>
      <c r="G14" s="85">
        <v>0.97137532422578543</v>
      </c>
      <c r="H14" s="86">
        <v>148</v>
      </c>
      <c r="I14" s="86">
        <v>145</v>
      </c>
      <c r="J14" s="87">
        <v>0.98</v>
      </c>
      <c r="K14" s="88">
        <v>0.96</v>
      </c>
      <c r="L14" s="88">
        <v>0.98101192749103272</v>
      </c>
      <c r="M14" s="87">
        <v>1.0218874244698257</v>
      </c>
      <c r="N14" s="86">
        <v>49.6</v>
      </c>
      <c r="O14" s="86">
        <v>60</v>
      </c>
      <c r="P14" s="87">
        <v>1.21</v>
      </c>
      <c r="Q14" s="89">
        <v>89055269.650000006</v>
      </c>
      <c r="R14" s="89">
        <v>0</v>
      </c>
      <c r="S14" s="90">
        <v>0</v>
      </c>
      <c r="T14" s="91">
        <v>0</v>
      </c>
      <c r="U14" s="92">
        <v>49.6</v>
      </c>
      <c r="V14" s="92">
        <v>60</v>
      </c>
      <c r="W14" s="87">
        <v>1.21</v>
      </c>
      <c r="Y14" s="93"/>
    </row>
    <row r="15" spans="1:28" x14ac:dyDescent="0.25">
      <c r="A15" s="82">
        <v>44621</v>
      </c>
      <c r="B15" s="83" t="s">
        <v>194</v>
      </c>
      <c r="C15" s="83" t="s">
        <v>195</v>
      </c>
      <c r="D15" s="83" t="s">
        <v>196</v>
      </c>
      <c r="E15" s="84">
        <v>51858065</v>
      </c>
      <c r="F15" s="84">
        <v>42332045</v>
      </c>
      <c r="G15" s="85">
        <v>0.81630591114419715</v>
      </c>
      <c r="H15" s="86">
        <v>148</v>
      </c>
      <c r="I15" s="86">
        <v>173</v>
      </c>
      <c r="J15" s="87">
        <v>1.17</v>
      </c>
      <c r="K15" s="88">
        <v>0.96</v>
      </c>
      <c r="L15" s="88">
        <v>0.99602757950293341</v>
      </c>
      <c r="M15" s="87">
        <v>1.037528728648889</v>
      </c>
      <c r="N15" s="86">
        <v>52.800000000000004</v>
      </c>
      <c r="O15" s="86">
        <v>67</v>
      </c>
      <c r="P15" s="87">
        <v>1.27</v>
      </c>
      <c r="Q15" s="89">
        <v>102612566.97999999</v>
      </c>
      <c r="R15" s="89">
        <v>531000</v>
      </c>
      <c r="S15" s="90">
        <v>1</v>
      </c>
      <c r="T15" s="91">
        <v>5.1748047595719555E-3</v>
      </c>
      <c r="U15" s="92">
        <v>52.800000000000004</v>
      </c>
      <c r="V15" s="92">
        <v>67</v>
      </c>
      <c r="W15" s="87">
        <v>1.2689999999999999</v>
      </c>
      <c r="Y15" s="93"/>
    </row>
    <row r="16" spans="1:28" x14ac:dyDescent="0.25">
      <c r="A16" s="82">
        <v>44621</v>
      </c>
      <c r="B16" s="83" t="s">
        <v>197</v>
      </c>
      <c r="C16" s="83" t="s">
        <v>198</v>
      </c>
      <c r="D16" s="83" t="s">
        <v>199</v>
      </c>
      <c r="E16" s="84">
        <v>55858065</v>
      </c>
      <c r="F16" s="84">
        <v>76775350</v>
      </c>
      <c r="G16" s="85">
        <v>1.3744720659407017</v>
      </c>
      <c r="H16" s="86">
        <v>148</v>
      </c>
      <c r="I16" s="86">
        <v>161</v>
      </c>
      <c r="J16" s="87">
        <v>1.0900000000000001</v>
      </c>
      <c r="K16" s="88">
        <v>0.96</v>
      </c>
      <c r="L16" s="88">
        <v>0.97938877230439036</v>
      </c>
      <c r="M16" s="87">
        <v>1.0201966378170733</v>
      </c>
      <c r="N16" s="86">
        <v>75.2</v>
      </c>
      <c r="O16" s="86">
        <v>82</v>
      </c>
      <c r="P16" s="87">
        <v>1.0900000000000001</v>
      </c>
      <c r="Q16" s="89">
        <v>77391503.099999994</v>
      </c>
      <c r="R16" s="89">
        <v>337050</v>
      </c>
      <c r="S16" s="90">
        <v>1</v>
      </c>
      <c r="T16" s="91">
        <v>4.3551292648301076E-3</v>
      </c>
      <c r="U16" s="92">
        <v>75.2</v>
      </c>
      <c r="V16" s="92">
        <v>82</v>
      </c>
      <c r="W16" s="87">
        <v>1.0900000000000001</v>
      </c>
      <c r="Y16" s="93"/>
    </row>
    <row r="17" spans="1:25" x14ac:dyDescent="0.25">
      <c r="A17" s="82">
        <v>44621</v>
      </c>
      <c r="B17" s="83" t="s">
        <v>200</v>
      </c>
      <c r="C17" s="83" t="s">
        <v>201</v>
      </c>
      <c r="D17" s="83" t="s">
        <v>202</v>
      </c>
      <c r="E17" s="84">
        <v>55858065</v>
      </c>
      <c r="F17" s="84">
        <v>22299965</v>
      </c>
      <c r="G17" s="85">
        <v>0.39922551917972809</v>
      </c>
      <c r="H17" s="86">
        <v>148</v>
      </c>
      <c r="I17" s="86">
        <v>67</v>
      </c>
      <c r="J17" s="87">
        <v>0.45</v>
      </c>
      <c r="K17" s="88">
        <v>0.96</v>
      </c>
      <c r="L17" s="88">
        <v>1</v>
      </c>
      <c r="M17" s="87">
        <v>1.0416666666666667</v>
      </c>
      <c r="N17" s="86">
        <v>32</v>
      </c>
      <c r="O17" s="86">
        <v>32</v>
      </c>
      <c r="P17" s="87">
        <v>1</v>
      </c>
      <c r="Q17" s="89">
        <v>0</v>
      </c>
      <c r="R17" s="89">
        <v>0</v>
      </c>
      <c r="S17" s="90">
        <v>0</v>
      </c>
      <c r="T17" s="91">
        <v>0</v>
      </c>
      <c r="U17" s="92">
        <v>32</v>
      </c>
      <c r="V17" s="92">
        <v>32</v>
      </c>
      <c r="W17" s="87">
        <v>1</v>
      </c>
      <c r="Y17" s="93"/>
    </row>
    <row r="18" spans="1:25" x14ac:dyDescent="0.25">
      <c r="A18" s="82">
        <v>44621</v>
      </c>
      <c r="B18" s="83" t="s">
        <v>203</v>
      </c>
      <c r="C18" s="83" t="s">
        <v>204</v>
      </c>
      <c r="D18" s="83" t="s">
        <v>205</v>
      </c>
      <c r="E18" s="84">
        <v>55858065</v>
      </c>
      <c r="F18" s="84">
        <v>91160419</v>
      </c>
      <c r="G18" s="85">
        <v>1.6320010190113101</v>
      </c>
      <c r="H18" s="86">
        <v>148</v>
      </c>
      <c r="I18" s="86">
        <v>233</v>
      </c>
      <c r="J18" s="87">
        <v>1.57</v>
      </c>
      <c r="K18" s="88">
        <v>0.95</v>
      </c>
      <c r="L18" s="88">
        <v>0.96112280408182083</v>
      </c>
      <c r="M18" s="87">
        <v>1.0117082148229692</v>
      </c>
      <c r="N18" s="86">
        <v>92.399999999999991</v>
      </c>
      <c r="O18" s="86">
        <v>97</v>
      </c>
      <c r="P18" s="87">
        <v>1.05</v>
      </c>
      <c r="Q18" s="89">
        <v>105530526.53999999</v>
      </c>
      <c r="R18" s="89">
        <v>0</v>
      </c>
      <c r="S18" s="90">
        <v>0</v>
      </c>
      <c r="T18" s="91">
        <v>0</v>
      </c>
      <c r="U18" s="92">
        <v>92.399999999999991</v>
      </c>
      <c r="V18" s="92">
        <v>97</v>
      </c>
      <c r="W18" s="87">
        <v>1.05</v>
      </c>
      <c r="Y18" s="93"/>
    </row>
    <row r="19" spans="1:25" x14ac:dyDescent="0.25">
      <c r="A19" s="82">
        <v>44621</v>
      </c>
      <c r="B19" s="83" t="s">
        <v>206</v>
      </c>
      <c r="C19" s="83" t="s">
        <v>207</v>
      </c>
      <c r="D19" s="83" t="s">
        <v>208</v>
      </c>
      <c r="E19" s="84">
        <v>55858065</v>
      </c>
      <c r="F19" s="84">
        <v>72376322.700000003</v>
      </c>
      <c r="G19" s="85">
        <v>1.2957184016309911</v>
      </c>
      <c r="H19" s="86">
        <v>148</v>
      </c>
      <c r="I19" s="86">
        <v>129</v>
      </c>
      <c r="J19" s="87">
        <v>0.87</v>
      </c>
      <c r="K19" s="88">
        <v>0.94</v>
      </c>
      <c r="L19" s="88">
        <v>0.92572243326204884</v>
      </c>
      <c r="M19" s="87">
        <v>0.98481109921494558</v>
      </c>
      <c r="N19" s="86">
        <v>60</v>
      </c>
      <c r="O19" s="86">
        <v>76</v>
      </c>
      <c r="P19" s="87">
        <v>1.27</v>
      </c>
      <c r="Q19" s="89">
        <v>98573904</v>
      </c>
      <c r="R19" s="89">
        <v>0</v>
      </c>
      <c r="S19" s="90">
        <v>0</v>
      </c>
      <c r="T19" s="91">
        <v>0</v>
      </c>
      <c r="U19" s="92">
        <v>60</v>
      </c>
      <c r="V19" s="92">
        <v>76</v>
      </c>
      <c r="W19" s="87">
        <v>1.2669999999999999</v>
      </c>
      <c r="Y19" s="93"/>
    </row>
    <row r="20" spans="1:25" x14ac:dyDescent="0.25">
      <c r="A20" s="82">
        <v>44621</v>
      </c>
      <c r="B20" s="83" t="s">
        <v>209</v>
      </c>
      <c r="C20" s="83" t="s">
        <v>210</v>
      </c>
      <c r="D20" s="83" t="s">
        <v>211</v>
      </c>
      <c r="E20" s="84">
        <v>53839940.983606555</v>
      </c>
      <c r="F20" s="84">
        <v>32842363.999999996</v>
      </c>
      <c r="G20" s="85">
        <v>0.61</v>
      </c>
      <c r="H20" s="86">
        <v>140.74074074074073</v>
      </c>
      <c r="I20" s="86">
        <v>114</v>
      </c>
      <c r="J20" s="87">
        <v>0.81</v>
      </c>
      <c r="K20" s="88">
        <v>0.96</v>
      </c>
      <c r="L20" s="88">
        <v>0.9813266115067526</v>
      </c>
      <c r="M20" s="87">
        <v>1.022215220319534</v>
      </c>
      <c r="N20" s="86">
        <v>74.400000000000006</v>
      </c>
      <c r="O20" s="86">
        <v>68</v>
      </c>
      <c r="P20" s="87">
        <v>0.91</v>
      </c>
      <c r="Q20" s="89">
        <v>47274225</v>
      </c>
      <c r="R20" s="89">
        <v>0</v>
      </c>
      <c r="S20" s="90">
        <v>0</v>
      </c>
      <c r="T20" s="91">
        <v>0</v>
      </c>
      <c r="U20" s="92">
        <v>74.400000000000006</v>
      </c>
      <c r="V20" s="92">
        <v>68</v>
      </c>
      <c r="W20" s="87">
        <v>0.91400000000000003</v>
      </c>
      <c r="Y20" s="93"/>
    </row>
    <row r="21" spans="1:25" x14ac:dyDescent="0.25">
      <c r="A21" s="82">
        <v>44621</v>
      </c>
      <c r="B21" s="83" t="s">
        <v>212</v>
      </c>
      <c r="C21" s="83" t="s">
        <v>213</v>
      </c>
      <c r="D21" s="83" t="s">
        <v>214</v>
      </c>
      <c r="E21" s="84">
        <v>55858065</v>
      </c>
      <c r="F21" s="84">
        <v>60141396</v>
      </c>
      <c r="G21" s="85">
        <v>1.076682409245648</v>
      </c>
      <c r="H21" s="86">
        <v>148</v>
      </c>
      <c r="I21" s="86">
        <v>249</v>
      </c>
      <c r="J21" s="87">
        <v>1.68</v>
      </c>
      <c r="K21" s="88">
        <v>0.95</v>
      </c>
      <c r="L21" s="88">
        <v>0.87509152613835928</v>
      </c>
      <c r="M21" s="87">
        <v>0.92114897488248348</v>
      </c>
      <c r="N21" s="86">
        <v>62.400000000000006</v>
      </c>
      <c r="O21" s="86">
        <v>76</v>
      </c>
      <c r="P21" s="87">
        <v>1.22</v>
      </c>
      <c r="Q21" s="89">
        <v>234909153.40000004</v>
      </c>
      <c r="R21" s="89">
        <v>0</v>
      </c>
      <c r="S21" s="90">
        <v>0</v>
      </c>
      <c r="T21" s="91">
        <v>0</v>
      </c>
      <c r="U21" s="92">
        <v>62.400000000000006</v>
      </c>
      <c r="V21" s="92">
        <v>76</v>
      </c>
      <c r="W21" s="87">
        <v>1.218</v>
      </c>
      <c r="Y21" s="93"/>
    </row>
    <row r="22" spans="1:25" x14ac:dyDescent="0.25">
      <c r="A22" s="82">
        <v>44621</v>
      </c>
      <c r="B22" s="83" t="s">
        <v>215</v>
      </c>
      <c r="C22" s="83" t="s">
        <v>216</v>
      </c>
      <c r="D22" s="83" t="s">
        <v>217</v>
      </c>
      <c r="E22" s="84">
        <v>39100645</v>
      </c>
      <c r="F22" s="84">
        <v>71067850</v>
      </c>
      <c r="G22" s="85">
        <v>1.8175620888095325</v>
      </c>
      <c r="H22" s="86">
        <v>37</v>
      </c>
      <c r="I22" s="86">
        <v>53</v>
      </c>
      <c r="J22" s="87">
        <v>1.43</v>
      </c>
      <c r="K22" s="88">
        <v>0.96</v>
      </c>
      <c r="L22" s="88">
        <v>1</v>
      </c>
      <c r="M22" s="87">
        <v>1.0416666666666667</v>
      </c>
      <c r="N22" s="86">
        <v>11.2</v>
      </c>
      <c r="O22" s="86">
        <v>17</v>
      </c>
      <c r="P22" s="87">
        <v>1.52</v>
      </c>
      <c r="Q22" s="89">
        <v>24645926.5</v>
      </c>
      <c r="R22" s="89">
        <v>0</v>
      </c>
      <c r="S22" s="90">
        <v>0</v>
      </c>
      <c r="T22" s="91">
        <v>0</v>
      </c>
      <c r="U22" s="92">
        <v>11.2</v>
      </c>
      <c r="V22" s="92">
        <v>17</v>
      </c>
      <c r="W22" s="87">
        <v>1.518</v>
      </c>
      <c r="Y22" s="93"/>
    </row>
    <row r="23" spans="1:25" x14ac:dyDescent="0.25">
      <c r="A23" s="82">
        <v>44593</v>
      </c>
      <c r="B23" s="83" t="s">
        <v>178</v>
      </c>
      <c r="C23" s="83" t="s">
        <v>179</v>
      </c>
      <c r="D23" s="83" t="s">
        <v>180</v>
      </c>
      <c r="E23" s="84">
        <v>35085435</v>
      </c>
      <c r="F23" s="84">
        <v>30215962</v>
      </c>
      <c r="G23" s="85">
        <v>0.86121098398808504</v>
      </c>
      <c r="H23" s="86">
        <v>319.8646607</v>
      </c>
      <c r="I23" s="86">
        <v>393</v>
      </c>
      <c r="J23" s="87">
        <v>1.23</v>
      </c>
      <c r="K23" s="95">
        <v>29028622</v>
      </c>
      <c r="L23" s="95">
        <v>29028622</v>
      </c>
      <c r="M23" s="87">
        <v>1</v>
      </c>
      <c r="N23" s="86">
        <v>12</v>
      </c>
      <c r="O23" s="86">
        <v>12</v>
      </c>
      <c r="P23" s="87">
        <v>1</v>
      </c>
      <c r="Q23" s="89">
        <v>59829766.819999993</v>
      </c>
      <c r="R23" s="89">
        <v>208650</v>
      </c>
      <c r="S23" s="90">
        <v>1</v>
      </c>
      <c r="T23" s="91">
        <v>3.4873945042729489E-3</v>
      </c>
      <c r="U23" s="92">
        <v>49</v>
      </c>
      <c r="V23" s="92">
        <v>67</v>
      </c>
      <c r="W23" s="87">
        <v>1.367</v>
      </c>
      <c r="Y23" s="93"/>
    </row>
    <row r="24" spans="1:25" x14ac:dyDescent="0.25">
      <c r="A24" s="82">
        <v>44593</v>
      </c>
      <c r="B24" s="83" t="s">
        <v>181</v>
      </c>
      <c r="C24" s="83" t="s">
        <v>218</v>
      </c>
      <c r="D24" s="83" t="s">
        <v>183</v>
      </c>
      <c r="E24" s="84">
        <v>35085435</v>
      </c>
      <c r="F24" s="84">
        <v>68092350</v>
      </c>
      <c r="G24" s="85">
        <v>1.9407583232187373</v>
      </c>
      <c r="H24" s="86">
        <v>520.40462602222226</v>
      </c>
      <c r="I24" s="86">
        <v>991</v>
      </c>
      <c r="J24" s="87">
        <v>1.9</v>
      </c>
      <c r="K24" s="95">
        <v>64471270</v>
      </c>
      <c r="L24" s="95">
        <v>64471270</v>
      </c>
      <c r="M24" s="87">
        <v>1</v>
      </c>
      <c r="N24" s="86">
        <v>10</v>
      </c>
      <c r="O24" s="86">
        <v>10</v>
      </c>
      <c r="P24" s="87">
        <v>1</v>
      </c>
      <c r="Q24" s="89">
        <v>52509498.569999985</v>
      </c>
      <c r="R24" s="89">
        <v>0</v>
      </c>
      <c r="S24" s="90">
        <v>0</v>
      </c>
      <c r="T24" s="91">
        <v>0</v>
      </c>
      <c r="U24" s="92">
        <v>65</v>
      </c>
      <c r="V24" s="92">
        <v>85</v>
      </c>
      <c r="W24" s="87">
        <v>1.3080000000000001</v>
      </c>
      <c r="Y24" s="93"/>
    </row>
    <row r="25" spans="1:25" x14ac:dyDescent="0.25">
      <c r="A25" s="82">
        <v>44593</v>
      </c>
      <c r="B25" s="83" t="s">
        <v>159</v>
      </c>
      <c r="C25" s="83" t="s">
        <v>219</v>
      </c>
      <c r="D25" s="83" t="s">
        <v>220</v>
      </c>
      <c r="E25" s="84">
        <v>35085435</v>
      </c>
      <c r="F25" s="84">
        <v>39792650</v>
      </c>
      <c r="G25" s="85">
        <v>1.134164361935373</v>
      </c>
      <c r="H25" s="86">
        <v>405.16915650000004</v>
      </c>
      <c r="I25" s="86">
        <v>333</v>
      </c>
      <c r="J25" s="87">
        <v>0.82</v>
      </c>
      <c r="K25" s="95">
        <v>37255150</v>
      </c>
      <c r="L25" s="95">
        <v>37255150</v>
      </c>
      <c r="M25" s="87">
        <v>1</v>
      </c>
      <c r="N25" s="86">
        <v>7</v>
      </c>
      <c r="O25" s="86">
        <v>7</v>
      </c>
      <c r="P25" s="87">
        <v>1</v>
      </c>
      <c r="Q25" s="89">
        <v>0</v>
      </c>
      <c r="R25" s="89">
        <v>0</v>
      </c>
      <c r="S25" s="90">
        <v>0</v>
      </c>
      <c r="T25" s="91">
        <v>0</v>
      </c>
      <c r="U25" s="92">
        <v>24</v>
      </c>
      <c r="V25" s="92">
        <v>51</v>
      </c>
      <c r="W25" s="87">
        <v>2.125</v>
      </c>
      <c r="Y25" s="93"/>
    </row>
    <row r="26" spans="1:25" x14ac:dyDescent="0.25">
      <c r="A26" s="82">
        <v>44593</v>
      </c>
      <c r="B26" s="83" t="s">
        <v>191</v>
      </c>
      <c r="C26" s="83" t="s">
        <v>192</v>
      </c>
      <c r="D26" s="83" t="s">
        <v>193</v>
      </c>
      <c r="E26" s="84">
        <v>35085435</v>
      </c>
      <c r="F26" s="84">
        <v>59551501</v>
      </c>
      <c r="G26" s="85">
        <v>1.6973282788142714</v>
      </c>
      <c r="H26" s="86">
        <v>219.09937259999998</v>
      </c>
      <c r="I26" s="86">
        <v>255</v>
      </c>
      <c r="J26" s="87">
        <v>1.1599999999999999</v>
      </c>
      <c r="K26" s="95">
        <v>59137581</v>
      </c>
      <c r="L26" s="95">
        <v>59137581</v>
      </c>
      <c r="M26" s="87">
        <v>1</v>
      </c>
      <c r="N26" s="86">
        <v>2</v>
      </c>
      <c r="O26" s="86">
        <v>2</v>
      </c>
      <c r="P26" s="87">
        <v>1</v>
      </c>
      <c r="Q26" s="89">
        <v>26868209.309999999</v>
      </c>
      <c r="R26" s="89">
        <v>60963.5</v>
      </c>
      <c r="S26" s="90">
        <v>1</v>
      </c>
      <c r="T26" s="91">
        <v>2.2689826216781101E-3</v>
      </c>
      <c r="U26" s="92">
        <v>47</v>
      </c>
      <c r="V26" s="92">
        <v>56</v>
      </c>
      <c r="W26" s="87">
        <v>1.1910000000000001</v>
      </c>
      <c r="Y26" s="93"/>
    </row>
    <row r="27" spans="1:25" x14ac:dyDescent="0.25">
      <c r="A27" s="82">
        <v>44593</v>
      </c>
      <c r="B27" s="83" t="s">
        <v>194</v>
      </c>
      <c r="C27" s="83" t="s">
        <v>195</v>
      </c>
      <c r="D27" s="83" t="s">
        <v>196</v>
      </c>
      <c r="E27" s="84">
        <v>35085435</v>
      </c>
      <c r="F27" s="84">
        <v>41374294.32</v>
      </c>
      <c r="G27" s="85">
        <v>1.1792441598629175</v>
      </c>
      <c r="H27" s="86">
        <v>389.94617665555558</v>
      </c>
      <c r="I27" s="86">
        <v>479</v>
      </c>
      <c r="J27" s="87">
        <v>1.23</v>
      </c>
      <c r="K27" s="95">
        <v>39751539</v>
      </c>
      <c r="L27" s="95">
        <v>39751539</v>
      </c>
      <c r="M27" s="87">
        <v>1</v>
      </c>
      <c r="N27" s="86">
        <v>13</v>
      </c>
      <c r="O27" s="86">
        <v>13</v>
      </c>
      <c r="P27" s="87">
        <v>1</v>
      </c>
      <c r="Q27" s="89">
        <v>38960861</v>
      </c>
      <c r="R27" s="89">
        <v>78110</v>
      </c>
      <c r="S27" s="90">
        <v>1</v>
      </c>
      <c r="T27" s="91">
        <v>2.0048324907398734E-3</v>
      </c>
      <c r="U27" s="92">
        <v>45</v>
      </c>
      <c r="V27" s="92">
        <v>60</v>
      </c>
      <c r="W27" s="87">
        <v>1.333</v>
      </c>
      <c r="Y27" s="93"/>
    </row>
    <row r="28" spans="1:25" x14ac:dyDescent="0.25">
      <c r="A28" s="82">
        <v>44593</v>
      </c>
      <c r="B28" s="83" t="s">
        <v>197</v>
      </c>
      <c r="C28" s="83" t="s">
        <v>221</v>
      </c>
      <c r="D28" s="83" t="s">
        <v>222</v>
      </c>
      <c r="E28" s="84">
        <v>0</v>
      </c>
      <c r="F28" s="84">
        <v>0</v>
      </c>
      <c r="G28" s="85">
        <v>0</v>
      </c>
      <c r="H28" s="86">
        <v>472.90485569999998</v>
      </c>
      <c r="I28" s="86">
        <v>251</v>
      </c>
      <c r="J28" s="87">
        <v>0.53</v>
      </c>
      <c r="K28" s="95">
        <v>0</v>
      </c>
      <c r="L28" s="95">
        <v>0</v>
      </c>
      <c r="M28" s="87">
        <v>0</v>
      </c>
      <c r="N28" s="86">
        <v>0</v>
      </c>
      <c r="O28" s="86">
        <v>0</v>
      </c>
      <c r="P28" s="87">
        <v>0</v>
      </c>
      <c r="Q28" s="89">
        <v>60722718.790000014</v>
      </c>
      <c r="R28" s="89">
        <v>0</v>
      </c>
      <c r="S28" s="90">
        <v>0</v>
      </c>
      <c r="T28" s="91">
        <v>0</v>
      </c>
      <c r="U28" s="92">
        <v>0</v>
      </c>
      <c r="V28" s="92">
        <v>0</v>
      </c>
      <c r="W28" s="87" t="s">
        <v>223</v>
      </c>
      <c r="Y28" s="93"/>
    </row>
    <row r="29" spans="1:25" x14ac:dyDescent="0.25">
      <c r="A29" s="82">
        <v>44593</v>
      </c>
      <c r="B29" s="83" t="s">
        <v>200</v>
      </c>
      <c r="C29" s="83" t="s">
        <v>224</v>
      </c>
      <c r="D29" s="83" t="s">
        <v>225</v>
      </c>
      <c r="E29" s="84">
        <v>35085435</v>
      </c>
      <c r="F29" s="84">
        <v>37737840</v>
      </c>
      <c r="G29" s="85">
        <v>1.0755984641490122</v>
      </c>
      <c r="H29" s="86">
        <v>350.78624530000002</v>
      </c>
      <c r="I29" s="86">
        <v>121</v>
      </c>
      <c r="J29" s="87">
        <v>0.34</v>
      </c>
      <c r="K29" s="95">
        <v>36954880</v>
      </c>
      <c r="L29" s="95">
        <v>36954880</v>
      </c>
      <c r="M29" s="87">
        <v>1</v>
      </c>
      <c r="N29" s="86">
        <v>5</v>
      </c>
      <c r="O29" s="86">
        <v>5</v>
      </c>
      <c r="P29" s="87">
        <v>1</v>
      </c>
      <c r="Q29" s="89">
        <v>47262946.520000003</v>
      </c>
      <c r="R29" s="89">
        <v>0</v>
      </c>
      <c r="S29" s="90">
        <v>0</v>
      </c>
      <c r="T29" s="91">
        <v>0</v>
      </c>
      <c r="U29" s="92">
        <v>31</v>
      </c>
      <c r="V29" s="92">
        <v>34</v>
      </c>
      <c r="W29" s="87">
        <v>1.097</v>
      </c>
      <c r="Y29" s="93"/>
    </row>
    <row r="30" spans="1:25" x14ac:dyDescent="0.25">
      <c r="A30" s="82">
        <v>44593</v>
      </c>
      <c r="B30" s="83" t="s">
        <v>212</v>
      </c>
      <c r="C30" s="83" t="s">
        <v>226</v>
      </c>
      <c r="D30" s="83" t="s">
        <v>227</v>
      </c>
      <c r="E30" s="84">
        <v>0</v>
      </c>
      <c r="F30" s="84">
        <v>0</v>
      </c>
      <c r="G30" s="85">
        <v>0</v>
      </c>
      <c r="H30" s="86">
        <v>0</v>
      </c>
      <c r="I30" s="86">
        <v>0</v>
      </c>
      <c r="J30" s="87">
        <v>0</v>
      </c>
      <c r="K30" s="95">
        <v>0</v>
      </c>
      <c r="L30" s="95">
        <v>0</v>
      </c>
      <c r="M30" s="87">
        <v>0</v>
      </c>
      <c r="N30" s="86">
        <v>0</v>
      </c>
      <c r="O30" s="86">
        <v>0</v>
      </c>
      <c r="P30" s="87">
        <v>0</v>
      </c>
      <c r="Q30" s="89">
        <v>0</v>
      </c>
      <c r="R30" s="89">
        <v>0</v>
      </c>
      <c r="S30" s="90">
        <v>0</v>
      </c>
      <c r="T30" s="91">
        <v>0</v>
      </c>
      <c r="U30" s="92">
        <v>0</v>
      </c>
      <c r="V30" s="92">
        <v>0</v>
      </c>
      <c r="W30" s="87" t="s">
        <v>223</v>
      </c>
      <c r="Y30" s="93"/>
    </row>
    <row r="31" spans="1:25" x14ac:dyDescent="0.25">
      <c r="A31" s="82">
        <v>44593</v>
      </c>
      <c r="B31" s="83" t="s">
        <v>162</v>
      </c>
      <c r="C31" s="83" t="s">
        <v>163</v>
      </c>
      <c r="D31" s="83" t="s">
        <v>164</v>
      </c>
      <c r="E31" s="84">
        <v>70170870</v>
      </c>
      <c r="F31" s="84">
        <v>114128830</v>
      </c>
      <c r="G31" s="85">
        <v>1.6264417129216155</v>
      </c>
      <c r="H31" s="86">
        <v>174.82500000000002</v>
      </c>
      <c r="I31" s="86">
        <v>377</v>
      </c>
      <c r="J31" s="87">
        <v>2.16</v>
      </c>
      <c r="K31" s="95">
        <v>113438040</v>
      </c>
      <c r="L31" s="95">
        <v>113438040</v>
      </c>
      <c r="M31" s="87">
        <v>1</v>
      </c>
      <c r="N31" s="86">
        <v>9</v>
      </c>
      <c r="O31" s="86">
        <v>9</v>
      </c>
      <c r="P31" s="87">
        <v>1</v>
      </c>
      <c r="Q31" s="89">
        <v>34593700</v>
      </c>
      <c r="R31" s="89">
        <v>138000</v>
      </c>
      <c r="S31" s="90">
        <v>1</v>
      </c>
      <c r="T31" s="91">
        <v>3.9891656573306702E-3</v>
      </c>
      <c r="U31" s="92">
        <v>66</v>
      </c>
      <c r="V31" s="92">
        <v>76</v>
      </c>
      <c r="W31" s="87">
        <v>1.1519999999999999</v>
      </c>
      <c r="Y31" s="93"/>
    </row>
    <row r="32" spans="1:25" x14ac:dyDescent="0.25">
      <c r="A32" s="82">
        <v>44593</v>
      </c>
      <c r="B32" s="83" t="s">
        <v>165</v>
      </c>
      <c r="C32" s="83" t="s">
        <v>168</v>
      </c>
      <c r="D32" s="83" t="s">
        <v>169</v>
      </c>
      <c r="E32" s="84">
        <v>70170870</v>
      </c>
      <c r="F32" s="84">
        <v>161705382.9000003</v>
      </c>
      <c r="G32" s="85">
        <v>2.30445173189388</v>
      </c>
      <c r="H32" s="86">
        <v>174.82500000000002</v>
      </c>
      <c r="I32" s="86">
        <v>417.83175000000006</v>
      </c>
      <c r="J32" s="87">
        <v>2.39</v>
      </c>
      <c r="K32" s="95">
        <v>255087856</v>
      </c>
      <c r="L32" s="95">
        <v>255087856</v>
      </c>
      <c r="M32" s="87">
        <v>1</v>
      </c>
      <c r="N32" s="86">
        <v>13</v>
      </c>
      <c r="O32" s="86">
        <v>13</v>
      </c>
      <c r="P32" s="87">
        <v>1</v>
      </c>
      <c r="Q32" s="89">
        <v>16020872</v>
      </c>
      <c r="R32" s="89">
        <v>0</v>
      </c>
      <c r="S32" s="90">
        <v>0</v>
      </c>
      <c r="T32" s="91">
        <v>0</v>
      </c>
      <c r="U32" s="92">
        <v>61</v>
      </c>
      <c r="V32" s="92">
        <v>108</v>
      </c>
      <c r="W32" s="87">
        <v>1.77</v>
      </c>
      <c r="Y32" s="93"/>
    </row>
    <row r="33" spans="1:25" x14ac:dyDescent="0.25">
      <c r="A33" s="82">
        <v>44593</v>
      </c>
      <c r="B33" s="83" t="s">
        <v>165</v>
      </c>
      <c r="C33" s="83" t="s">
        <v>170</v>
      </c>
      <c r="D33" s="83" t="s">
        <v>171</v>
      </c>
      <c r="E33" s="84">
        <v>70170870</v>
      </c>
      <c r="F33" s="84">
        <v>172198397.99999982</v>
      </c>
      <c r="G33" s="85">
        <v>2.4539869321842498</v>
      </c>
      <c r="H33" s="86">
        <v>174.82500000000002</v>
      </c>
      <c r="I33" s="86">
        <v>302</v>
      </c>
      <c r="J33" s="87">
        <v>1.73</v>
      </c>
      <c r="K33" s="95">
        <v>589910290</v>
      </c>
      <c r="L33" s="95">
        <v>589910290</v>
      </c>
      <c r="M33" s="87">
        <v>1</v>
      </c>
      <c r="N33" s="86">
        <v>5</v>
      </c>
      <c r="O33" s="86">
        <v>5</v>
      </c>
      <c r="P33" s="87">
        <v>1</v>
      </c>
      <c r="Q33" s="89">
        <v>9441280</v>
      </c>
      <c r="R33" s="89">
        <v>0</v>
      </c>
      <c r="S33" s="90">
        <v>0</v>
      </c>
      <c r="T33" s="91">
        <v>0</v>
      </c>
      <c r="U33" s="92">
        <v>51</v>
      </c>
      <c r="V33" s="92">
        <v>62</v>
      </c>
      <c r="W33" s="87">
        <v>1.216</v>
      </c>
      <c r="Y33" s="93"/>
    </row>
    <row r="34" spans="1:25" x14ac:dyDescent="0.25">
      <c r="A34" s="82">
        <v>44593</v>
      </c>
      <c r="B34" s="83" t="s">
        <v>172</v>
      </c>
      <c r="C34" s="83" t="s">
        <v>173</v>
      </c>
      <c r="D34" s="83" t="s">
        <v>174</v>
      </c>
      <c r="E34" s="84">
        <v>70170870</v>
      </c>
      <c r="F34" s="84">
        <v>144142484.98000002</v>
      </c>
      <c r="G34" s="85">
        <v>2.054164142186067</v>
      </c>
      <c r="H34" s="86">
        <v>174.82500000000002</v>
      </c>
      <c r="I34" s="86">
        <v>391.60800000000006</v>
      </c>
      <c r="J34" s="87">
        <v>2.2400000000000002</v>
      </c>
      <c r="K34" s="95">
        <v>136804701</v>
      </c>
      <c r="L34" s="95">
        <v>136804701</v>
      </c>
      <c r="M34" s="87">
        <v>1</v>
      </c>
      <c r="N34" s="86">
        <v>23</v>
      </c>
      <c r="O34" s="86">
        <v>23</v>
      </c>
      <c r="P34" s="87">
        <v>1</v>
      </c>
      <c r="Q34" s="89">
        <v>6281350</v>
      </c>
      <c r="R34" s="89">
        <v>0</v>
      </c>
      <c r="S34" s="90">
        <v>0</v>
      </c>
      <c r="T34" s="91">
        <v>0</v>
      </c>
      <c r="U34" s="92">
        <v>114</v>
      </c>
      <c r="V34" s="92">
        <v>158</v>
      </c>
      <c r="W34" s="87">
        <v>1.3859999999999999</v>
      </c>
      <c r="Y34" s="93"/>
    </row>
    <row r="35" spans="1:25" x14ac:dyDescent="0.25">
      <c r="A35" s="82">
        <v>44593</v>
      </c>
      <c r="B35" s="83" t="s">
        <v>175</v>
      </c>
      <c r="C35" s="83" t="s">
        <v>176</v>
      </c>
      <c r="D35" s="83" t="s">
        <v>177</v>
      </c>
      <c r="E35" s="84">
        <v>70170870</v>
      </c>
      <c r="F35" s="84">
        <v>117096181.5</v>
      </c>
      <c r="G35" s="85">
        <v>1.6687292248193588</v>
      </c>
      <c r="H35" s="86">
        <v>174.82500000000002</v>
      </c>
      <c r="I35" s="86">
        <v>268</v>
      </c>
      <c r="J35" s="87">
        <v>1.53</v>
      </c>
      <c r="K35" s="95">
        <v>112583834</v>
      </c>
      <c r="L35" s="95">
        <v>112583834</v>
      </c>
      <c r="M35" s="87">
        <v>1</v>
      </c>
      <c r="N35" s="86">
        <v>15</v>
      </c>
      <c r="O35" s="86">
        <v>15</v>
      </c>
      <c r="P35" s="87">
        <v>1</v>
      </c>
      <c r="Q35" s="89">
        <v>12034518</v>
      </c>
      <c r="R35" s="89">
        <v>0</v>
      </c>
      <c r="S35" s="90">
        <v>0</v>
      </c>
      <c r="T35" s="91">
        <v>0</v>
      </c>
      <c r="U35" s="92">
        <v>93</v>
      </c>
      <c r="V35" s="92">
        <v>100</v>
      </c>
      <c r="W35" s="87">
        <v>1.075</v>
      </c>
      <c r="Y35" s="93"/>
    </row>
    <row r="36" spans="1:25" x14ac:dyDescent="0.25">
      <c r="A36" s="82">
        <v>44593</v>
      </c>
      <c r="B36" s="83" t="s">
        <v>184</v>
      </c>
      <c r="C36" s="83" t="s">
        <v>185</v>
      </c>
      <c r="D36" s="83" t="s">
        <v>186</v>
      </c>
      <c r="E36" s="84">
        <v>70170870</v>
      </c>
      <c r="F36" s="84">
        <v>172512531.00000015</v>
      </c>
      <c r="G36" s="85">
        <v>2.45846361887775</v>
      </c>
      <c r="H36" s="86">
        <v>174.82500000000002</v>
      </c>
      <c r="I36" s="86">
        <v>421.32825000000008</v>
      </c>
      <c r="J36" s="87">
        <v>2.41</v>
      </c>
      <c r="K36" s="95">
        <v>184284665</v>
      </c>
      <c r="L36" s="95">
        <v>184284665</v>
      </c>
      <c r="M36" s="87">
        <v>1</v>
      </c>
      <c r="N36" s="86">
        <v>22</v>
      </c>
      <c r="O36" s="86">
        <v>22</v>
      </c>
      <c r="P36" s="87">
        <v>1</v>
      </c>
      <c r="Q36" s="89">
        <v>18321885</v>
      </c>
      <c r="R36" s="89">
        <v>0</v>
      </c>
      <c r="S36" s="90">
        <v>0</v>
      </c>
      <c r="T36" s="91">
        <v>0</v>
      </c>
      <c r="U36" s="92">
        <v>137</v>
      </c>
      <c r="V36" s="92">
        <v>201</v>
      </c>
      <c r="W36" s="87">
        <v>1.4670000000000001</v>
      </c>
      <c r="Y36" s="93"/>
    </row>
    <row r="37" spans="1:25" x14ac:dyDescent="0.25">
      <c r="A37" s="82">
        <v>44593</v>
      </c>
      <c r="B37" s="83" t="s">
        <v>184</v>
      </c>
      <c r="C37" s="83" t="s">
        <v>187</v>
      </c>
      <c r="D37" s="83" t="s">
        <v>188</v>
      </c>
      <c r="E37" s="84">
        <v>70170870</v>
      </c>
      <c r="F37" s="84">
        <v>168330273</v>
      </c>
      <c r="G37" s="85">
        <v>2.3988625621999558</v>
      </c>
      <c r="H37" s="86">
        <v>174.82500000000002</v>
      </c>
      <c r="I37" s="86">
        <v>326.92275000000006</v>
      </c>
      <c r="J37" s="87">
        <v>1.87</v>
      </c>
      <c r="K37" s="95">
        <v>159758104</v>
      </c>
      <c r="L37" s="95">
        <v>159758104</v>
      </c>
      <c r="M37" s="87">
        <v>1</v>
      </c>
      <c r="N37" s="86">
        <v>41</v>
      </c>
      <c r="O37" s="86">
        <v>41</v>
      </c>
      <c r="P37" s="87">
        <v>1</v>
      </c>
      <c r="Q37" s="89">
        <v>23991700</v>
      </c>
      <c r="R37" s="89">
        <v>0</v>
      </c>
      <c r="S37" s="90">
        <v>0</v>
      </c>
      <c r="T37" s="91">
        <v>0</v>
      </c>
      <c r="U37" s="92">
        <v>132</v>
      </c>
      <c r="V37" s="92">
        <v>200</v>
      </c>
      <c r="W37" s="87">
        <v>1.5149999999999999</v>
      </c>
      <c r="Y37" s="93"/>
    </row>
    <row r="38" spans="1:25" x14ac:dyDescent="0.25">
      <c r="A38" s="82">
        <v>44593</v>
      </c>
      <c r="B38" s="83" t="s">
        <v>197</v>
      </c>
      <c r="C38" s="83" t="s">
        <v>198</v>
      </c>
      <c r="D38" s="83" t="s">
        <v>199</v>
      </c>
      <c r="E38" s="84">
        <v>70170870</v>
      </c>
      <c r="F38" s="84">
        <v>102482450</v>
      </c>
      <c r="G38" s="85">
        <v>1.4604699927477029</v>
      </c>
      <c r="H38" s="86">
        <v>174.82500000000002</v>
      </c>
      <c r="I38" s="86">
        <v>261</v>
      </c>
      <c r="J38" s="87">
        <v>1.49</v>
      </c>
      <c r="K38" s="95">
        <v>98089185</v>
      </c>
      <c r="L38" s="95">
        <v>98089185</v>
      </c>
      <c r="M38" s="87">
        <v>1</v>
      </c>
      <c r="N38" s="86">
        <v>10</v>
      </c>
      <c r="O38" s="86">
        <v>10</v>
      </c>
      <c r="P38" s="87">
        <v>1</v>
      </c>
      <c r="Q38" s="89">
        <v>40501842.530000001</v>
      </c>
      <c r="R38" s="89">
        <v>0</v>
      </c>
      <c r="S38" s="90">
        <v>0</v>
      </c>
      <c r="T38" s="91">
        <v>0</v>
      </c>
      <c r="U38" s="92">
        <v>75</v>
      </c>
      <c r="V38" s="92">
        <v>90</v>
      </c>
      <c r="W38" s="87">
        <v>1.2</v>
      </c>
      <c r="Y38" s="93"/>
    </row>
    <row r="39" spans="1:25" x14ac:dyDescent="0.25">
      <c r="A39" s="82">
        <v>44593</v>
      </c>
      <c r="B39" s="83" t="s">
        <v>203</v>
      </c>
      <c r="C39" s="83" t="s">
        <v>204</v>
      </c>
      <c r="D39" s="83" t="s">
        <v>205</v>
      </c>
      <c r="E39" s="84">
        <v>70170870</v>
      </c>
      <c r="F39" s="84">
        <v>153899360.99999967</v>
      </c>
      <c r="G39" s="85">
        <v>2.19320867761793</v>
      </c>
      <c r="H39" s="86">
        <v>174.82500000000002</v>
      </c>
      <c r="I39" s="86">
        <v>370</v>
      </c>
      <c r="J39" s="87">
        <v>2.12</v>
      </c>
      <c r="K39" s="95">
        <v>183130780</v>
      </c>
      <c r="L39" s="95">
        <v>183130780</v>
      </c>
      <c r="M39" s="87">
        <v>1</v>
      </c>
      <c r="N39" s="86">
        <v>19</v>
      </c>
      <c r="O39" s="86">
        <v>19</v>
      </c>
      <c r="P39" s="87">
        <v>1</v>
      </c>
      <c r="Q39" s="89">
        <v>50714743.149999999</v>
      </c>
      <c r="R39" s="89">
        <v>300000</v>
      </c>
      <c r="S39" s="90">
        <v>1</v>
      </c>
      <c r="T39" s="91">
        <v>5.9154396013144355E-3</v>
      </c>
      <c r="U39" s="92">
        <v>98</v>
      </c>
      <c r="V39" s="92">
        <v>130</v>
      </c>
      <c r="W39" s="87">
        <v>1.327</v>
      </c>
      <c r="Y39" s="93"/>
    </row>
    <row r="40" spans="1:25" x14ac:dyDescent="0.25">
      <c r="A40" s="82">
        <v>44593</v>
      </c>
      <c r="B40" s="83" t="s">
        <v>206</v>
      </c>
      <c r="C40" s="83" t="s">
        <v>207</v>
      </c>
      <c r="D40" s="83" t="s">
        <v>208</v>
      </c>
      <c r="E40" s="84">
        <v>70170870</v>
      </c>
      <c r="F40" s="84">
        <v>106450264.3</v>
      </c>
      <c r="G40" s="85">
        <v>1.5170150277458438</v>
      </c>
      <c r="H40" s="86">
        <v>174.82500000000002</v>
      </c>
      <c r="I40" s="86">
        <v>150</v>
      </c>
      <c r="J40" s="87">
        <v>0.86</v>
      </c>
      <c r="K40" s="95">
        <v>103068443.3</v>
      </c>
      <c r="L40" s="95">
        <v>103068443.3</v>
      </c>
      <c r="M40" s="87">
        <v>1</v>
      </c>
      <c r="N40" s="86">
        <v>5</v>
      </c>
      <c r="O40" s="86">
        <v>5</v>
      </c>
      <c r="P40" s="87">
        <v>1</v>
      </c>
      <c r="Q40" s="89">
        <v>3157386</v>
      </c>
      <c r="R40" s="89">
        <v>0</v>
      </c>
      <c r="S40" s="90">
        <v>0</v>
      </c>
      <c r="T40" s="91">
        <v>0</v>
      </c>
      <c r="U40" s="92">
        <v>65</v>
      </c>
      <c r="V40" s="92">
        <v>70</v>
      </c>
      <c r="W40" s="87">
        <v>1.077</v>
      </c>
      <c r="Y40" s="93"/>
    </row>
    <row r="41" spans="1:25" x14ac:dyDescent="0.25">
      <c r="A41" s="82">
        <v>44593</v>
      </c>
      <c r="B41" s="83" t="s">
        <v>209</v>
      </c>
      <c r="C41" s="83" t="s">
        <v>210</v>
      </c>
      <c r="D41" s="83" t="s">
        <v>211</v>
      </c>
      <c r="E41" s="84">
        <v>62626234.144736841</v>
      </c>
      <c r="F41" s="84">
        <v>38226155</v>
      </c>
      <c r="G41" s="85">
        <v>0.6103856558204459</v>
      </c>
      <c r="H41" s="86">
        <v>190</v>
      </c>
      <c r="I41" s="86">
        <v>191</v>
      </c>
      <c r="J41" s="87">
        <v>1.01</v>
      </c>
      <c r="K41" s="95">
        <v>34685755</v>
      </c>
      <c r="L41" s="95">
        <v>34685755</v>
      </c>
      <c r="M41" s="87">
        <v>1</v>
      </c>
      <c r="N41" s="86">
        <v>9</v>
      </c>
      <c r="O41" s="86">
        <v>9</v>
      </c>
      <c r="P41" s="87">
        <v>1</v>
      </c>
      <c r="Q41" s="89">
        <v>6241672</v>
      </c>
      <c r="R41" s="89">
        <v>0</v>
      </c>
      <c r="S41" s="90">
        <v>0</v>
      </c>
      <c r="T41" s="91">
        <v>0</v>
      </c>
      <c r="U41" s="92">
        <v>69</v>
      </c>
      <c r="V41" s="92">
        <v>89</v>
      </c>
      <c r="W41" s="87">
        <v>1.29</v>
      </c>
    </row>
    <row r="42" spans="1:25" x14ac:dyDescent="0.25">
      <c r="A42" s="82">
        <v>44593</v>
      </c>
      <c r="B42" s="83" t="s">
        <v>212</v>
      </c>
      <c r="C42" s="83" t="s">
        <v>213</v>
      </c>
      <c r="D42" s="83" t="s">
        <v>214</v>
      </c>
      <c r="E42" s="84">
        <v>70170870</v>
      </c>
      <c r="F42" s="84">
        <v>84921758</v>
      </c>
      <c r="G42" s="85">
        <v>1.2102138394464825</v>
      </c>
      <c r="H42" s="86">
        <v>174.82500000000002</v>
      </c>
      <c r="I42" s="86">
        <v>307</v>
      </c>
      <c r="J42" s="87">
        <v>1.76</v>
      </c>
      <c r="K42" s="95">
        <v>84796758</v>
      </c>
      <c r="L42" s="95">
        <v>84796758</v>
      </c>
      <c r="M42" s="87">
        <v>1</v>
      </c>
      <c r="N42" s="86">
        <v>9</v>
      </c>
      <c r="O42" s="86">
        <v>9</v>
      </c>
      <c r="P42" s="87">
        <v>1</v>
      </c>
      <c r="Q42" s="89">
        <v>4321000</v>
      </c>
      <c r="R42" s="89">
        <v>0</v>
      </c>
      <c r="S42" s="90">
        <v>0</v>
      </c>
      <c r="T42" s="91">
        <v>0</v>
      </c>
      <c r="U42" s="92">
        <v>63</v>
      </c>
      <c r="V42" s="92">
        <v>74</v>
      </c>
      <c r="W42" s="87">
        <v>1.175</v>
      </c>
    </row>
    <row r="43" spans="1:25" x14ac:dyDescent="0.25">
      <c r="A43" s="82">
        <v>44593</v>
      </c>
      <c r="B43" s="83" t="s">
        <v>212</v>
      </c>
      <c r="C43" s="83" t="s">
        <v>216</v>
      </c>
      <c r="D43" s="83" t="s">
        <v>217</v>
      </c>
      <c r="E43" s="84">
        <v>6164457.8313253019</v>
      </c>
      <c r="F43" s="84">
        <v>5116500</v>
      </c>
      <c r="G43" s="85">
        <v>0.83</v>
      </c>
      <c r="H43" s="86">
        <v>32.876712328767127</v>
      </c>
      <c r="I43" s="86">
        <v>24</v>
      </c>
      <c r="J43" s="87">
        <v>0.73</v>
      </c>
      <c r="K43" s="95">
        <v>5116500</v>
      </c>
      <c r="L43" s="95">
        <v>5116500</v>
      </c>
      <c r="M43" s="87">
        <v>1</v>
      </c>
      <c r="N43" s="86">
        <v>10</v>
      </c>
      <c r="O43" s="86">
        <v>10</v>
      </c>
      <c r="P43" s="87">
        <v>1</v>
      </c>
      <c r="Q43" s="89">
        <v>0</v>
      </c>
      <c r="R43" s="89">
        <v>0</v>
      </c>
      <c r="S43" s="90">
        <v>0</v>
      </c>
      <c r="T43" s="91">
        <v>0</v>
      </c>
      <c r="U43" s="92">
        <v>10</v>
      </c>
      <c r="V43" s="92">
        <v>10</v>
      </c>
      <c r="W43" s="87">
        <v>1</v>
      </c>
    </row>
    <row r="44" spans="1:25" x14ac:dyDescent="0.25">
      <c r="A44" s="82">
        <v>44562</v>
      </c>
      <c r="B44" s="83" t="s">
        <v>178</v>
      </c>
      <c r="C44" s="83" t="s">
        <v>179</v>
      </c>
      <c r="D44" s="83" t="s">
        <v>180</v>
      </c>
      <c r="E44" s="84">
        <v>4282028</v>
      </c>
      <c r="F44" s="84">
        <v>4282028</v>
      </c>
      <c r="G44" s="85">
        <v>1</v>
      </c>
      <c r="H44" s="86">
        <v>323.375</v>
      </c>
      <c r="I44" s="86">
        <v>309</v>
      </c>
      <c r="J44" s="87">
        <v>0.96</v>
      </c>
      <c r="K44" s="95">
        <v>2792028</v>
      </c>
      <c r="L44" s="95">
        <v>2792028</v>
      </c>
      <c r="M44" s="87">
        <v>1</v>
      </c>
      <c r="N44" s="86">
        <v>5</v>
      </c>
      <c r="O44" s="86">
        <v>5</v>
      </c>
      <c r="P44" s="87">
        <v>1</v>
      </c>
      <c r="Q44" s="89">
        <v>44775378.390000001</v>
      </c>
      <c r="R44" s="89">
        <v>0</v>
      </c>
      <c r="S44" s="90">
        <v>0</v>
      </c>
      <c r="T44" s="91">
        <v>0</v>
      </c>
      <c r="U44" s="92"/>
      <c r="V44" s="92"/>
      <c r="W44" s="87"/>
    </row>
    <row r="45" spans="1:25" x14ac:dyDescent="0.25">
      <c r="A45" s="82">
        <v>44562</v>
      </c>
      <c r="B45" s="83" t="s">
        <v>181</v>
      </c>
      <c r="C45" s="83" t="s">
        <v>218</v>
      </c>
      <c r="D45" s="83" t="s">
        <v>183</v>
      </c>
      <c r="E45" s="84">
        <v>6070860</v>
      </c>
      <c r="F45" s="84">
        <v>6070860</v>
      </c>
      <c r="G45" s="85">
        <v>1</v>
      </c>
      <c r="H45" s="86">
        <v>477.09722222222223</v>
      </c>
      <c r="I45" s="86">
        <v>692</v>
      </c>
      <c r="J45" s="87">
        <v>1.45</v>
      </c>
      <c r="K45" s="95">
        <v>3655310</v>
      </c>
      <c r="L45" s="95">
        <v>3655310</v>
      </c>
      <c r="M45" s="87">
        <v>1</v>
      </c>
      <c r="N45" s="86">
        <v>2</v>
      </c>
      <c r="O45" s="86">
        <v>2</v>
      </c>
      <c r="P45" s="87">
        <v>1</v>
      </c>
      <c r="Q45" s="89">
        <v>62438628.729999997</v>
      </c>
      <c r="R45" s="89">
        <v>0</v>
      </c>
      <c r="S45" s="90">
        <v>0</v>
      </c>
      <c r="T45" s="91">
        <v>0</v>
      </c>
      <c r="U45" s="92"/>
      <c r="V45" s="92"/>
      <c r="W45" s="87"/>
    </row>
    <row r="46" spans="1:25" x14ac:dyDescent="0.25">
      <c r="A46" s="82">
        <v>44562</v>
      </c>
      <c r="B46" s="83" t="s">
        <v>159</v>
      </c>
      <c r="C46" s="83" t="s">
        <v>228</v>
      </c>
      <c r="D46" s="83" t="s">
        <v>229</v>
      </c>
      <c r="E46" s="84">
        <v>0</v>
      </c>
      <c r="F46" s="84">
        <v>0</v>
      </c>
      <c r="G46" s="85">
        <v>0</v>
      </c>
      <c r="H46" s="86">
        <v>168</v>
      </c>
      <c r="I46" s="86">
        <v>0</v>
      </c>
      <c r="J46" s="87">
        <v>0</v>
      </c>
      <c r="K46" s="95">
        <v>0</v>
      </c>
      <c r="L46" s="95">
        <v>0</v>
      </c>
      <c r="M46" s="87">
        <v>0</v>
      </c>
      <c r="N46" s="86">
        <v>0</v>
      </c>
      <c r="O46" s="86">
        <v>0</v>
      </c>
      <c r="P46" s="87">
        <v>0</v>
      </c>
      <c r="Q46" s="89">
        <v>43300038.43</v>
      </c>
      <c r="R46" s="89">
        <v>0</v>
      </c>
      <c r="S46" s="90">
        <v>0</v>
      </c>
      <c r="T46" s="91">
        <v>0</v>
      </c>
      <c r="U46" s="92"/>
      <c r="V46" s="92"/>
      <c r="W46" s="87"/>
    </row>
    <row r="47" spans="1:25" x14ac:dyDescent="0.25">
      <c r="A47" s="82">
        <v>44562</v>
      </c>
      <c r="B47" s="83" t="s">
        <v>191</v>
      </c>
      <c r="C47" s="83" t="s">
        <v>192</v>
      </c>
      <c r="D47" s="83" t="s">
        <v>193</v>
      </c>
      <c r="E47" s="84">
        <v>3305060</v>
      </c>
      <c r="F47" s="84">
        <v>3305060</v>
      </c>
      <c r="G47" s="85">
        <v>1</v>
      </c>
      <c r="H47" s="86">
        <v>223.375</v>
      </c>
      <c r="I47" s="86">
        <v>291</v>
      </c>
      <c r="J47" s="87">
        <v>1.3</v>
      </c>
      <c r="K47" s="95">
        <v>2694060</v>
      </c>
      <c r="L47" s="95">
        <v>2694060</v>
      </c>
      <c r="M47" s="87">
        <v>1</v>
      </c>
      <c r="N47" s="86">
        <v>4</v>
      </c>
      <c r="O47" s="86">
        <v>4</v>
      </c>
      <c r="P47" s="87">
        <v>1</v>
      </c>
      <c r="Q47" s="89">
        <v>15443298.57</v>
      </c>
      <c r="R47" s="89">
        <v>0</v>
      </c>
      <c r="S47" s="90">
        <v>0</v>
      </c>
      <c r="T47" s="91">
        <v>0</v>
      </c>
      <c r="U47" s="92"/>
      <c r="V47" s="92"/>
      <c r="W47" s="87"/>
    </row>
    <row r="48" spans="1:25" x14ac:dyDescent="0.25">
      <c r="A48" s="82">
        <v>44562</v>
      </c>
      <c r="B48" s="83" t="s">
        <v>194</v>
      </c>
      <c r="C48" s="83" t="s">
        <v>195</v>
      </c>
      <c r="D48" s="83" t="s">
        <v>196</v>
      </c>
      <c r="E48" s="84">
        <v>1830250</v>
      </c>
      <c r="F48" s="84">
        <v>1830250</v>
      </c>
      <c r="G48" s="85">
        <v>1</v>
      </c>
      <c r="H48" s="86">
        <v>331.43055555555554</v>
      </c>
      <c r="I48" s="86">
        <v>393</v>
      </c>
      <c r="J48" s="87">
        <v>1.19</v>
      </c>
      <c r="K48" s="95">
        <v>1496300</v>
      </c>
      <c r="L48" s="95">
        <v>1496300</v>
      </c>
      <c r="M48" s="87">
        <v>1</v>
      </c>
      <c r="N48" s="86">
        <v>3</v>
      </c>
      <c r="O48" s="86">
        <v>3</v>
      </c>
      <c r="P48" s="87">
        <v>1</v>
      </c>
      <c r="Q48" s="89">
        <v>44419679.980000012</v>
      </c>
      <c r="R48" s="89">
        <v>181900</v>
      </c>
      <c r="S48" s="90">
        <v>1</v>
      </c>
      <c r="T48" s="91">
        <v>4.0950317535358334E-3</v>
      </c>
      <c r="U48" s="92"/>
      <c r="V48" s="92"/>
      <c r="W48" s="87"/>
    </row>
    <row r="49" spans="1:23" x14ac:dyDescent="0.25">
      <c r="A49" s="82">
        <v>44562</v>
      </c>
      <c r="B49" s="83" t="s">
        <v>197</v>
      </c>
      <c r="C49" s="83" t="s">
        <v>221</v>
      </c>
      <c r="D49" s="83" t="s">
        <v>222</v>
      </c>
      <c r="E49" s="84">
        <v>0</v>
      </c>
      <c r="F49" s="84">
        <v>0</v>
      </c>
      <c r="G49" s="85">
        <v>0</v>
      </c>
      <c r="H49" s="86">
        <v>328.875</v>
      </c>
      <c r="I49" s="86">
        <v>236</v>
      </c>
      <c r="J49" s="87">
        <v>0.72</v>
      </c>
      <c r="K49" s="95">
        <v>0</v>
      </c>
      <c r="L49" s="95">
        <v>0</v>
      </c>
      <c r="M49" s="87">
        <v>0</v>
      </c>
      <c r="N49" s="86">
        <v>2</v>
      </c>
      <c r="O49" s="86">
        <v>0</v>
      </c>
      <c r="P49" s="87">
        <v>0</v>
      </c>
      <c r="Q49" s="89">
        <v>64512172.799999997</v>
      </c>
      <c r="R49" s="89">
        <v>104753</v>
      </c>
      <c r="S49" s="90">
        <v>1</v>
      </c>
      <c r="T49" s="91">
        <v>1.6237710722401837E-3</v>
      </c>
      <c r="U49" s="92"/>
      <c r="V49" s="92"/>
      <c r="W49" s="87"/>
    </row>
    <row r="50" spans="1:23" x14ac:dyDescent="0.25">
      <c r="A50" s="82">
        <v>44562</v>
      </c>
      <c r="B50" s="83" t="s">
        <v>197</v>
      </c>
      <c r="C50" s="83" t="s">
        <v>198</v>
      </c>
      <c r="D50" s="83" t="s">
        <v>199</v>
      </c>
      <c r="E50" s="84">
        <v>2625000</v>
      </c>
      <c r="F50" s="84">
        <v>2625000</v>
      </c>
      <c r="G50" s="85">
        <v>1</v>
      </c>
      <c r="H50" s="86">
        <v>325.875</v>
      </c>
      <c r="I50" s="86">
        <v>235</v>
      </c>
      <c r="J50" s="87">
        <v>0.72</v>
      </c>
      <c r="K50" s="95">
        <v>0</v>
      </c>
      <c r="L50" s="95">
        <v>0</v>
      </c>
      <c r="M50" s="87">
        <v>0</v>
      </c>
      <c r="N50" s="86">
        <v>2</v>
      </c>
      <c r="O50" s="86">
        <v>2</v>
      </c>
      <c r="P50" s="87">
        <v>1</v>
      </c>
      <c r="Q50" s="89">
        <v>50266232.450000003</v>
      </c>
      <c r="R50" s="89">
        <v>0</v>
      </c>
      <c r="S50" s="90">
        <v>0</v>
      </c>
      <c r="T50" s="91">
        <v>0</v>
      </c>
      <c r="U50" s="92"/>
      <c r="V50" s="92"/>
      <c r="W50" s="87"/>
    </row>
    <row r="51" spans="1:23" x14ac:dyDescent="0.25">
      <c r="A51" s="82">
        <v>44562</v>
      </c>
      <c r="B51" s="83" t="s">
        <v>200</v>
      </c>
      <c r="C51" s="83" t="s">
        <v>224</v>
      </c>
      <c r="D51" s="83" t="s">
        <v>225</v>
      </c>
      <c r="E51" s="84">
        <v>1850200</v>
      </c>
      <c r="F51" s="84">
        <v>1850200</v>
      </c>
      <c r="G51" s="85">
        <v>1</v>
      </c>
      <c r="H51" s="86">
        <v>279.97007960000002</v>
      </c>
      <c r="I51" s="86">
        <v>186</v>
      </c>
      <c r="J51" s="87">
        <v>0.66</v>
      </c>
      <c r="K51" s="95">
        <v>1850200</v>
      </c>
      <c r="L51" s="95">
        <v>1850200</v>
      </c>
      <c r="M51" s="87">
        <v>1</v>
      </c>
      <c r="N51" s="86">
        <v>2</v>
      </c>
      <c r="O51" s="86">
        <v>2</v>
      </c>
      <c r="P51" s="87">
        <v>1</v>
      </c>
      <c r="Q51" s="89">
        <v>43609978.709999993</v>
      </c>
      <c r="R51" s="89">
        <v>0</v>
      </c>
      <c r="S51" s="90">
        <v>0</v>
      </c>
      <c r="T51" s="91">
        <v>0</v>
      </c>
      <c r="U51" s="92"/>
      <c r="V51" s="92"/>
      <c r="W51" s="87"/>
    </row>
    <row r="52" spans="1:23" x14ac:dyDescent="0.25">
      <c r="A52" s="82">
        <v>44562</v>
      </c>
      <c r="B52" s="83" t="s">
        <v>203</v>
      </c>
      <c r="C52" s="83" t="s">
        <v>230</v>
      </c>
      <c r="D52" s="83" t="s">
        <v>231</v>
      </c>
      <c r="E52" s="84">
        <v>4115400</v>
      </c>
      <c r="F52" s="84">
        <v>4115400</v>
      </c>
      <c r="G52" s="85">
        <v>1</v>
      </c>
      <c r="H52" s="86">
        <v>321.875</v>
      </c>
      <c r="I52" s="86">
        <v>325</v>
      </c>
      <c r="J52" s="87">
        <v>1.01</v>
      </c>
      <c r="K52" s="95">
        <v>3075400</v>
      </c>
      <c r="L52" s="95">
        <v>3075400</v>
      </c>
      <c r="M52" s="87">
        <v>1</v>
      </c>
      <c r="N52" s="86">
        <v>3</v>
      </c>
      <c r="O52" s="86">
        <v>3</v>
      </c>
      <c r="P52" s="87">
        <v>1</v>
      </c>
      <c r="Q52" s="89">
        <v>63990829.220000006</v>
      </c>
      <c r="R52" s="89">
        <v>0</v>
      </c>
      <c r="S52" s="90">
        <v>0</v>
      </c>
      <c r="T52" s="91">
        <v>0</v>
      </c>
      <c r="U52" s="92"/>
      <c r="V52" s="92"/>
      <c r="W52" s="87"/>
    </row>
    <row r="53" spans="1:23" x14ac:dyDescent="0.25">
      <c r="A53" s="82">
        <v>44562</v>
      </c>
      <c r="B53" s="83" t="s">
        <v>203</v>
      </c>
      <c r="C53" s="83" t="s">
        <v>232</v>
      </c>
      <c r="D53" s="83" t="s">
        <v>205</v>
      </c>
      <c r="E53" s="84">
        <v>2127180</v>
      </c>
      <c r="F53" s="84">
        <v>2127180</v>
      </c>
      <c r="G53" s="85">
        <v>1</v>
      </c>
      <c r="H53" s="86">
        <v>321.875</v>
      </c>
      <c r="I53" s="86">
        <v>342</v>
      </c>
      <c r="J53" s="87">
        <v>1.06</v>
      </c>
      <c r="K53" s="95">
        <v>1721430</v>
      </c>
      <c r="L53" s="95">
        <v>1721430</v>
      </c>
      <c r="M53" s="87">
        <v>1</v>
      </c>
      <c r="N53" s="86">
        <v>3</v>
      </c>
      <c r="O53" s="86">
        <v>3</v>
      </c>
      <c r="P53" s="87">
        <v>1</v>
      </c>
      <c r="Q53" s="89">
        <v>35142084.730000004</v>
      </c>
      <c r="R53" s="89">
        <v>0</v>
      </c>
      <c r="S53" s="90">
        <v>0</v>
      </c>
      <c r="T53" s="91">
        <v>0</v>
      </c>
      <c r="U53" s="92"/>
      <c r="V53" s="92"/>
      <c r="W53" s="87"/>
    </row>
    <row r="54" spans="1:23" x14ac:dyDescent="0.25">
      <c r="A54" s="82">
        <v>44562</v>
      </c>
      <c r="B54" s="83" t="s">
        <v>212</v>
      </c>
      <c r="C54" s="83" t="s">
        <v>213</v>
      </c>
      <c r="D54" s="83" t="s">
        <v>214</v>
      </c>
      <c r="E54" s="84">
        <v>419060896</v>
      </c>
      <c r="F54" s="84">
        <v>419060896</v>
      </c>
      <c r="G54" s="85">
        <v>1</v>
      </c>
      <c r="H54" s="86">
        <v>5503.625</v>
      </c>
      <c r="I54" s="86">
        <v>7061</v>
      </c>
      <c r="J54" s="87">
        <v>1.28</v>
      </c>
      <c r="K54" s="95">
        <v>108998360</v>
      </c>
      <c r="L54" s="95">
        <v>108998360</v>
      </c>
      <c r="M54" s="87">
        <v>1</v>
      </c>
      <c r="N54" s="86">
        <v>99</v>
      </c>
      <c r="O54" s="86">
        <v>96</v>
      </c>
      <c r="P54" s="87">
        <v>0.97</v>
      </c>
      <c r="Q54" s="89">
        <v>74370570.450000003</v>
      </c>
      <c r="R54" s="89">
        <v>300000</v>
      </c>
      <c r="S54" s="90">
        <v>2</v>
      </c>
      <c r="T54" s="91">
        <v>4.0338536895006428E-3</v>
      </c>
      <c r="U54" s="92"/>
      <c r="V54" s="92"/>
      <c r="W54" s="87"/>
    </row>
    <row r="55" spans="1:23" x14ac:dyDescent="0.25">
      <c r="A55" s="82">
        <v>44562</v>
      </c>
      <c r="B55" s="83" t="s">
        <v>162</v>
      </c>
      <c r="C55" s="83" t="s">
        <v>163</v>
      </c>
      <c r="D55" s="83" t="s">
        <v>164</v>
      </c>
      <c r="E55" s="84">
        <v>3623880</v>
      </c>
      <c r="F55" s="84">
        <v>3623880</v>
      </c>
      <c r="G55" s="85">
        <v>1</v>
      </c>
      <c r="H55" s="86">
        <v>327.75</v>
      </c>
      <c r="I55" s="86">
        <v>408</v>
      </c>
      <c r="J55" s="87">
        <v>1.24</v>
      </c>
      <c r="K55" s="95">
        <v>3122490</v>
      </c>
      <c r="L55" s="95">
        <v>3122490</v>
      </c>
      <c r="M55" s="87">
        <v>1</v>
      </c>
      <c r="N55" s="86">
        <v>8</v>
      </c>
      <c r="O55" s="86">
        <v>8</v>
      </c>
      <c r="P55" s="87">
        <v>1</v>
      </c>
      <c r="Q55" s="89">
        <v>31361980</v>
      </c>
      <c r="R55" s="89">
        <v>0</v>
      </c>
      <c r="S55" s="90">
        <v>0</v>
      </c>
      <c r="T55" s="91">
        <v>0</v>
      </c>
      <c r="U55" s="92"/>
      <c r="V55" s="92"/>
      <c r="W55" s="87"/>
    </row>
    <row r="56" spans="1:23" x14ac:dyDescent="0.25">
      <c r="A56" s="82">
        <v>44562</v>
      </c>
      <c r="B56" s="83" t="s">
        <v>165</v>
      </c>
      <c r="C56" s="83" t="s">
        <v>233</v>
      </c>
      <c r="D56" s="83" t="s">
        <v>234</v>
      </c>
      <c r="E56" s="84">
        <v>285996002</v>
      </c>
      <c r="F56" s="84">
        <v>285996002</v>
      </c>
      <c r="G56" s="85">
        <v>1</v>
      </c>
      <c r="H56" s="86">
        <v>350</v>
      </c>
      <c r="I56" s="86">
        <v>649</v>
      </c>
      <c r="J56" s="87">
        <v>1.85</v>
      </c>
      <c r="K56" s="95">
        <v>15784184</v>
      </c>
      <c r="L56" s="95">
        <v>15784184</v>
      </c>
      <c r="M56" s="87">
        <v>1</v>
      </c>
      <c r="N56" s="86">
        <v>2</v>
      </c>
      <c r="O56" s="86">
        <v>2</v>
      </c>
      <c r="P56" s="87">
        <v>1</v>
      </c>
      <c r="Q56" s="89">
        <v>459720667</v>
      </c>
      <c r="R56" s="89">
        <v>0</v>
      </c>
      <c r="S56" s="90">
        <v>0</v>
      </c>
      <c r="T56" s="91">
        <v>0</v>
      </c>
      <c r="U56" s="92"/>
      <c r="V56" s="92"/>
      <c r="W56" s="87"/>
    </row>
    <row r="57" spans="1:23" x14ac:dyDescent="0.25">
      <c r="A57" s="82">
        <v>44562</v>
      </c>
      <c r="B57" s="83" t="s">
        <v>165</v>
      </c>
      <c r="C57" s="83" t="s">
        <v>168</v>
      </c>
      <c r="D57" s="83" t="s">
        <v>169</v>
      </c>
      <c r="E57" s="84">
        <v>10292322</v>
      </c>
      <c r="F57" s="84">
        <v>10292322</v>
      </c>
      <c r="G57" s="85">
        <v>1</v>
      </c>
      <c r="H57" s="86">
        <v>320.75</v>
      </c>
      <c r="I57" s="86">
        <v>466</v>
      </c>
      <c r="J57" s="87">
        <v>1.45</v>
      </c>
      <c r="K57" s="95">
        <v>5213340</v>
      </c>
      <c r="L57" s="95">
        <v>5213340</v>
      </c>
      <c r="M57" s="87">
        <v>1</v>
      </c>
      <c r="N57" s="86">
        <v>6</v>
      </c>
      <c r="O57" s="86">
        <v>6</v>
      </c>
      <c r="P57" s="87">
        <v>1</v>
      </c>
      <c r="Q57" s="89">
        <v>22946294.199999999</v>
      </c>
      <c r="R57" s="89">
        <v>0</v>
      </c>
      <c r="S57" s="90">
        <v>0</v>
      </c>
      <c r="T57" s="91">
        <v>0</v>
      </c>
      <c r="U57" s="92"/>
      <c r="V57" s="92"/>
      <c r="W57" s="87"/>
    </row>
    <row r="58" spans="1:23" x14ac:dyDescent="0.25">
      <c r="A58" s="82">
        <v>44562</v>
      </c>
      <c r="B58" s="83" t="s">
        <v>165</v>
      </c>
      <c r="C58" s="83" t="s">
        <v>170</v>
      </c>
      <c r="D58" s="83" t="s">
        <v>171</v>
      </c>
      <c r="E58" s="84">
        <v>8358102</v>
      </c>
      <c r="F58" s="84">
        <v>8358102</v>
      </c>
      <c r="G58" s="85">
        <v>1</v>
      </c>
      <c r="H58" s="86">
        <v>314.75</v>
      </c>
      <c r="I58" s="86">
        <v>215</v>
      </c>
      <c r="J58" s="87">
        <v>0.68</v>
      </c>
      <c r="K58" s="95">
        <v>4303222</v>
      </c>
      <c r="L58" s="95">
        <v>4303222</v>
      </c>
      <c r="M58" s="87">
        <v>1</v>
      </c>
      <c r="N58" s="86">
        <v>2</v>
      </c>
      <c r="O58" s="86">
        <v>2</v>
      </c>
      <c r="P58" s="87">
        <v>1</v>
      </c>
      <c r="Q58" s="89">
        <v>18480510</v>
      </c>
      <c r="R58" s="89">
        <v>0</v>
      </c>
      <c r="S58" s="90">
        <v>0</v>
      </c>
      <c r="T58" s="91">
        <v>0</v>
      </c>
      <c r="U58" s="92"/>
      <c r="V58" s="92"/>
      <c r="W58" s="87"/>
    </row>
    <row r="59" spans="1:23" x14ac:dyDescent="0.25">
      <c r="A59" s="82">
        <v>44562</v>
      </c>
      <c r="B59" s="83" t="s">
        <v>172</v>
      </c>
      <c r="C59" s="83" t="s">
        <v>173</v>
      </c>
      <c r="D59" s="83" t="s">
        <v>174</v>
      </c>
      <c r="E59" s="84">
        <v>16359000</v>
      </c>
      <c r="F59" s="84">
        <v>16359000</v>
      </c>
      <c r="G59" s="85">
        <v>1</v>
      </c>
      <c r="H59" s="86">
        <v>309.75</v>
      </c>
      <c r="I59" s="86">
        <v>603</v>
      </c>
      <c r="J59" s="87">
        <v>1.95</v>
      </c>
      <c r="K59" s="95">
        <v>11822000</v>
      </c>
      <c r="L59" s="95">
        <v>11822000</v>
      </c>
      <c r="M59" s="87">
        <v>1</v>
      </c>
      <c r="N59" s="86">
        <v>16</v>
      </c>
      <c r="O59" s="86">
        <v>16</v>
      </c>
      <c r="P59" s="87">
        <v>1</v>
      </c>
      <c r="Q59" s="89">
        <v>6364470</v>
      </c>
      <c r="R59" s="89">
        <v>0</v>
      </c>
      <c r="S59" s="90">
        <v>0</v>
      </c>
      <c r="T59" s="91">
        <v>0</v>
      </c>
      <c r="U59" s="92"/>
      <c r="V59" s="92"/>
      <c r="W59" s="87"/>
    </row>
    <row r="60" spans="1:23" x14ac:dyDescent="0.25">
      <c r="A60" s="82">
        <v>44562</v>
      </c>
      <c r="B60" s="83" t="s">
        <v>175</v>
      </c>
      <c r="C60" s="83" t="s">
        <v>176</v>
      </c>
      <c r="D60" s="83" t="s">
        <v>177</v>
      </c>
      <c r="E60" s="84">
        <v>14597266</v>
      </c>
      <c r="F60" s="84">
        <v>14597266</v>
      </c>
      <c r="G60" s="85">
        <v>1</v>
      </c>
      <c r="H60" s="86">
        <v>275.75</v>
      </c>
      <c r="I60" s="86">
        <v>452</v>
      </c>
      <c r="J60" s="87">
        <v>1.64</v>
      </c>
      <c r="K60" s="95">
        <v>10741180</v>
      </c>
      <c r="L60" s="95">
        <v>10741180</v>
      </c>
      <c r="M60" s="87">
        <v>1</v>
      </c>
      <c r="N60" s="86">
        <v>7</v>
      </c>
      <c r="O60" s="86">
        <v>7</v>
      </c>
      <c r="P60" s="87">
        <v>1</v>
      </c>
      <c r="Q60" s="89">
        <v>15466910</v>
      </c>
      <c r="R60" s="89">
        <v>0</v>
      </c>
      <c r="S60" s="90">
        <v>0</v>
      </c>
      <c r="T60" s="91">
        <v>0</v>
      </c>
      <c r="U60" s="92"/>
      <c r="V60" s="92"/>
      <c r="W60" s="87"/>
    </row>
    <row r="61" spans="1:23" x14ac:dyDescent="0.25">
      <c r="A61" s="82">
        <v>44562</v>
      </c>
      <c r="B61" s="83" t="s">
        <v>184</v>
      </c>
      <c r="C61" s="83" t="s">
        <v>185</v>
      </c>
      <c r="D61" s="83" t="s">
        <v>186</v>
      </c>
      <c r="E61" s="84">
        <v>5095405</v>
      </c>
      <c r="F61" s="84">
        <v>5095405</v>
      </c>
      <c r="G61" s="85">
        <v>1</v>
      </c>
      <c r="H61" s="86">
        <v>320.75</v>
      </c>
      <c r="I61" s="86">
        <v>655</v>
      </c>
      <c r="J61" s="87">
        <v>2.04</v>
      </c>
      <c r="K61" s="95">
        <v>3740500</v>
      </c>
      <c r="L61" s="95">
        <v>3740500</v>
      </c>
      <c r="M61" s="87">
        <v>1</v>
      </c>
      <c r="N61" s="86">
        <v>6</v>
      </c>
      <c r="O61" s="86">
        <v>6</v>
      </c>
      <c r="P61" s="87">
        <v>1</v>
      </c>
      <c r="Q61" s="89">
        <v>11926550</v>
      </c>
      <c r="R61" s="89">
        <v>0</v>
      </c>
      <c r="S61" s="90">
        <v>0</v>
      </c>
      <c r="T61" s="91">
        <v>0</v>
      </c>
      <c r="U61" s="92"/>
      <c r="V61" s="92"/>
      <c r="W61" s="87"/>
    </row>
    <row r="62" spans="1:23" x14ac:dyDescent="0.25">
      <c r="A62" s="82">
        <v>44562</v>
      </c>
      <c r="B62" s="83" t="s">
        <v>184</v>
      </c>
      <c r="C62" s="83" t="s">
        <v>187</v>
      </c>
      <c r="D62" s="83" t="s">
        <v>188</v>
      </c>
      <c r="E62" s="84">
        <v>20976125</v>
      </c>
      <c r="F62" s="84">
        <v>20976125</v>
      </c>
      <c r="G62" s="85">
        <v>1</v>
      </c>
      <c r="H62" s="86">
        <v>306.75</v>
      </c>
      <c r="I62" s="86">
        <v>751.53750000000002</v>
      </c>
      <c r="J62" s="87">
        <v>2.4500000000000002</v>
      </c>
      <c r="K62" s="95">
        <v>18167600</v>
      </c>
      <c r="L62" s="95">
        <v>18167600</v>
      </c>
      <c r="M62" s="87">
        <v>1</v>
      </c>
      <c r="N62" s="86">
        <v>10</v>
      </c>
      <c r="O62" s="86">
        <v>10</v>
      </c>
      <c r="P62" s="87">
        <v>1</v>
      </c>
      <c r="Q62" s="89">
        <v>44414459.380000003</v>
      </c>
      <c r="R62" s="89">
        <v>0</v>
      </c>
      <c r="S62" s="90">
        <v>0</v>
      </c>
      <c r="T62" s="91">
        <v>0</v>
      </c>
      <c r="U62" s="92"/>
      <c r="V62" s="92"/>
      <c r="W62" s="87"/>
    </row>
    <row r="63" spans="1:23" x14ac:dyDescent="0.25">
      <c r="A63" s="82">
        <v>44562</v>
      </c>
      <c r="B63" s="83" t="s">
        <v>206</v>
      </c>
      <c r="C63" s="83" t="s">
        <v>207</v>
      </c>
      <c r="D63" s="83" t="s">
        <v>208</v>
      </c>
      <c r="E63" s="84">
        <v>778616</v>
      </c>
      <c r="F63" s="84">
        <v>778616</v>
      </c>
      <c r="G63" s="85">
        <v>1</v>
      </c>
      <c r="H63" s="86">
        <v>333.75</v>
      </c>
      <c r="I63" s="86">
        <v>333</v>
      </c>
      <c r="J63" s="87">
        <v>1</v>
      </c>
      <c r="K63" s="95">
        <v>353616</v>
      </c>
      <c r="L63" s="95">
        <v>353616</v>
      </c>
      <c r="M63" s="87">
        <v>1</v>
      </c>
      <c r="N63" s="86">
        <v>3</v>
      </c>
      <c r="O63" s="86">
        <v>3</v>
      </c>
      <c r="P63" s="87">
        <v>1</v>
      </c>
      <c r="Q63" s="89">
        <v>5450285.1800000006</v>
      </c>
      <c r="R63" s="89">
        <v>0</v>
      </c>
      <c r="S63" s="90">
        <v>0</v>
      </c>
      <c r="T63" s="91">
        <v>0</v>
      </c>
      <c r="U63" s="92"/>
      <c r="V63" s="92"/>
      <c r="W63" s="87"/>
    </row>
    <row r="64" spans="1:23" x14ac:dyDescent="0.25">
      <c r="A64" s="82">
        <v>44562</v>
      </c>
      <c r="B64" s="83" t="s">
        <v>209</v>
      </c>
      <c r="C64" s="83" t="s">
        <v>210</v>
      </c>
      <c r="D64" s="83" t="s">
        <v>211</v>
      </c>
      <c r="E64" s="84">
        <v>6488700</v>
      </c>
      <c r="F64" s="84">
        <v>6488700</v>
      </c>
      <c r="G64" s="85">
        <v>1</v>
      </c>
      <c r="H64" s="86">
        <v>328.75</v>
      </c>
      <c r="I64" s="86">
        <v>152</v>
      </c>
      <c r="J64" s="87">
        <v>0.46</v>
      </c>
      <c r="K64" s="95">
        <v>376000</v>
      </c>
      <c r="L64" s="95">
        <v>376000</v>
      </c>
      <c r="M64" s="87">
        <v>1</v>
      </c>
      <c r="N64" s="86">
        <v>1</v>
      </c>
      <c r="O64" s="86">
        <v>1</v>
      </c>
      <c r="P64" s="87">
        <v>1</v>
      </c>
      <c r="Q64" s="89">
        <v>4140660</v>
      </c>
      <c r="R64" s="89">
        <v>0</v>
      </c>
      <c r="S64" s="90">
        <v>0</v>
      </c>
      <c r="T64" s="91">
        <v>0</v>
      </c>
      <c r="U64" s="92"/>
      <c r="V64" s="92"/>
      <c r="W64" s="87"/>
    </row>
    <row r="65" spans="1:23" x14ac:dyDescent="0.25">
      <c r="A65" s="82">
        <v>44562</v>
      </c>
      <c r="B65" s="83" t="s">
        <v>159</v>
      </c>
      <c r="C65" s="83" t="s">
        <v>235</v>
      </c>
      <c r="D65" s="83" t="s">
        <v>220</v>
      </c>
      <c r="E65" s="84">
        <v>5353000</v>
      </c>
      <c r="F65" s="84">
        <v>5353000</v>
      </c>
      <c r="G65" s="85">
        <v>1</v>
      </c>
      <c r="H65" s="86">
        <v>162.375</v>
      </c>
      <c r="I65" s="86">
        <v>57</v>
      </c>
      <c r="J65" s="87">
        <v>0.35</v>
      </c>
      <c r="K65" s="95">
        <v>5353000</v>
      </c>
      <c r="L65" s="95">
        <v>5353000</v>
      </c>
      <c r="M65" s="87">
        <v>1</v>
      </c>
      <c r="N65" s="86">
        <v>2</v>
      </c>
      <c r="O65" s="86">
        <v>1</v>
      </c>
      <c r="P65" s="87">
        <v>0.5</v>
      </c>
      <c r="Q65" s="89">
        <v>0</v>
      </c>
      <c r="R65" s="89">
        <v>0</v>
      </c>
      <c r="S65" s="90">
        <v>0</v>
      </c>
      <c r="T65" s="91">
        <v>0</v>
      </c>
      <c r="U65" s="92"/>
      <c r="V65" s="92"/>
      <c r="W65" s="87"/>
    </row>
    <row r="66" spans="1:23" x14ac:dyDescent="0.25">
      <c r="A66" s="82">
        <v>44531</v>
      </c>
      <c r="B66" s="83" t="s">
        <v>178</v>
      </c>
      <c r="C66" s="83" t="s">
        <v>179</v>
      </c>
      <c r="D66" s="83" t="s">
        <v>180</v>
      </c>
      <c r="E66" s="84">
        <v>1616900</v>
      </c>
      <c r="F66" s="84">
        <v>1616900</v>
      </c>
      <c r="G66" s="85">
        <v>1</v>
      </c>
      <c r="H66" s="86">
        <v>554.20689655172418</v>
      </c>
      <c r="I66" s="86">
        <v>783</v>
      </c>
      <c r="J66" s="87">
        <v>1.41</v>
      </c>
      <c r="K66" s="95">
        <v>0</v>
      </c>
      <c r="L66" s="95">
        <v>0</v>
      </c>
      <c r="M66" s="87">
        <v>0</v>
      </c>
      <c r="N66" s="86">
        <v>12</v>
      </c>
      <c r="O66" s="86">
        <v>12</v>
      </c>
      <c r="P66" s="87">
        <v>1</v>
      </c>
      <c r="Q66" s="89">
        <v>83411249.569999993</v>
      </c>
      <c r="R66" s="89">
        <v>0</v>
      </c>
      <c r="S66" s="90">
        <v>0</v>
      </c>
      <c r="T66" s="91">
        <v>0</v>
      </c>
      <c r="U66" s="92"/>
      <c r="V66" s="92"/>
      <c r="W66" s="87"/>
    </row>
    <row r="67" spans="1:23" x14ac:dyDescent="0.25">
      <c r="A67" s="82">
        <v>44531</v>
      </c>
      <c r="B67" s="83" t="s">
        <v>181</v>
      </c>
      <c r="C67" s="83" t="s">
        <v>218</v>
      </c>
      <c r="D67" s="83" t="s">
        <v>183</v>
      </c>
      <c r="E67" s="84">
        <v>2676060</v>
      </c>
      <c r="F67" s="84">
        <v>2676060</v>
      </c>
      <c r="G67" s="85">
        <v>1</v>
      </c>
      <c r="H67" s="86">
        <v>840.20689655172418</v>
      </c>
      <c r="I67" s="86">
        <v>1530</v>
      </c>
      <c r="J67" s="87">
        <v>1.82</v>
      </c>
      <c r="K67" s="95">
        <v>0</v>
      </c>
      <c r="L67" s="95">
        <v>0</v>
      </c>
      <c r="M67" s="87">
        <v>0</v>
      </c>
      <c r="N67" s="86">
        <v>18</v>
      </c>
      <c r="O67" s="86">
        <v>18</v>
      </c>
      <c r="P67" s="87">
        <v>1</v>
      </c>
      <c r="Q67" s="89">
        <v>129345219.75999998</v>
      </c>
      <c r="R67" s="89">
        <v>0</v>
      </c>
      <c r="S67" s="90">
        <v>0</v>
      </c>
      <c r="T67" s="91">
        <v>0</v>
      </c>
      <c r="U67" s="92"/>
      <c r="V67" s="92"/>
      <c r="W67" s="87"/>
    </row>
    <row r="68" spans="1:23" x14ac:dyDescent="0.25">
      <c r="A68" s="82">
        <v>44531</v>
      </c>
      <c r="B68" s="83" t="s">
        <v>159</v>
      </c>
      <c r="C68" s="83" t="s">
        <v>228</v>
      </c>
      <c r="D68" s="83" t="s">
        <v>229</v>
      </c>
      <c r="E68" s="84">
        <v>0</v>
      </c>
      <c r="F68" s="84">
        <v>0</v>
      </c>
      <c r="G68" s="85">
        <v>0</v>
      </c>
      <c r="H68" s="86">
        <v>709</v>
      </c>
      <c r="I68" s="86">
        <v>459</v>
      </c>
      <c r="J68" s="87">
        <v>0.65</v>
      </c>
      <c r="K68" s="95">
        <v>0</v>
      </c>
      <c r="L68" s="95">
        <v>0</v>
      </c>
      <c r="M68" s="87">
        <v>0</v>
      </c>
      <c r="N68" s="86">
        <v>0</v>
      </c>
      <c r="O68" s="86">
        <v>0</v>
      </c>
      <c r="P68" s="87">
        <v>0</v>
      </c>
      <c r="Q68" s="89">
        <v>0</v>
      </c>
      <c r="R68" s="89">
        <v>0</v>
      </c>
      <c r="S68" s="90">
        <v>0</v>
      </c>
      <c r="T68" s="91">
        <v>0</v>
      </c>
      <c r="U68" s="92"/>
      <c r="V68" s="92"/>
      <c r="W68" s="87"/>
    </row>
    <row r="69" spans="1:23" x14ac:dyDescent="0.25">
      <c r="A69" s="82">
        <v>44531</v>
      </c>
      <c r="B69" s="83" t="s">
        <v>191</v>
      </c>
      <c r="C69" s="83" t="s">
        <v>192</v>
      </c>
      <c r="D69" s="83" t="s">
        <v>193</v>
      </c>
      <c r="E69" s="84">
        <v>1004670</v>
      </c>
      <c r="F69" s="84">
        <v>1004670</v>
      </c>
      <c r="G69" s="85">
        <v>1</v>
      </c>
      <c r="H69" s="86">
        <v>570.20689655172418</v>
      </c>
      <c r="I69" s="86">
        <v>646</v>
      </c>
      <c r="J69" s="87">
        <v>1.1299999999999999</v>
      </c>
      <c r="K69" s="95">
        <v>0</v>
      </c>
      <c r="L69" s="95">
        <v>0</v>
      </c>
      <c r="M69" s="87">
        <v>0</v>
      </c>
      <c r="N69" s="86">
        <v>11</v>
      </c>
      <c r="O69" s="86">
        <v>11</v>
      </c>
      <c r="P69" s="87">
        <v>1</v>
      </c>
      <c r="Q69" s="89">
        <v>100156787.89</v>
      </c>
      <c r="R69" s="89">
        <v>0</v>
      </c>
      <c r="S69" s="90">
        <v>0</v>
      </c>
      <c r="T69" s="91">
        <v>0</v>
      </c>
      <c r="U69" s="92"/>
      <c r="V69" s="92"/>
      <c r="W69" s="87"/>
    </row>
    <row r="70" spans="1:23" x14ac:dyDescent="0.25">
      <c r="A70" s="82">
        <v>44531</v>
      </c>
      <c r="B70" s="83" t="s">
        <v>194</v>
      </c>
      <c r="C70" s="83" t="s">
        <v>195</v>
      </c>
      <c r="D70" s="83" t="s">
        <v>196</v>
      </c>
      <c r="E70" s="84">
        <v>4668184</v>
      </c>
      <c r="F70" s="84">
        <v>4668184</v>
      </c>
      <c r="G70" s="85">
        <v>1</v>
      </c>
      <c r="H70" s="86">
        <v>755.20689655172418</v>
      </c>
      <c r="I70" s="86">
        <v>925</v>
      </c>
      <c r="J70" s="87">
        <v>1.22</v>
      </c>
      <c r="K70" s="95">
        <v>0</v>
      </c>
      <c r="L70" s="95">
        <v>0</v>
      </c>
      <c r="M70" s="87">
        <v>0</v>
      </c>
      <c r="N70" s="86">
        <v>0</v>
      </c>
      <c r="O70" s="86">
        <v>0</v>
      </c>
      <c r="P70" s="87">
        <v>0</v>
      </c>
      <c r="Q70" s="89">
        <v>70768759.149999991</v>
      </c>
      <c r="R70" s="89">
        <v>283295.79000000004</v>
      </c>
      <c r="S70" s="90">
        <v>2</v>
      </c>
      <c r="T70" s="91">
        <v>4.0031193623097467E-3</v>
      </c>
      <c r="U70" s="92"/>
      <c r="V70" s="92"/>
      <c r="W70" s="87"/>
    </row>
    <row r="71" spans="1:23" x14ac:dyDescent="0.25">
      <c r="A71" s="82">
        <v>44531</v>
      </c>
      <c r="B71" s="83" t="s">
        <v>197</v>
      </c>
      <c r="C71" s="83" t="s">
        <v>221</v>
      </c>
      <c r="D71" s="83" t="s">
        <v>222</v>
      </c>
      <c r="E71" s="84">
        <v>3322550</v>
      </c>
      <c r="F71" s="84">
        <v>3322550</v>
      </c>
      <c r="G71" s="85">
        <v>1</v>
      </c>
      <c r="H71" s="86">
        <v>620.70689655172418</v>
      </c>
      <c r="I71" s="86">
        <v>603</v>
      </c>
      <c r="J71" s="87">
        <v>0.97</v>
      </c>
      <c r="K71" s="95">
        <v>0</v>
      </c>
      <c r="L71" s="95">
        <v>0</v>
      </c>
      <c r="M71" s="87">
        <v>0</v>
      </c>
      <c r="N71" s="86">
        <v>4</v>
      </c>
      <c r="O71" s="86">
        <v>4</v>
      </c>
      <c r="P71" s="87">
        <v>1</v>
      </c>
      <c r="Q71" s="89">
        <v>102735409.76000001</v>
      </c>
      <c r="R71" s="89">
        <v>244286.35</v>
      </c>
      <c r="S71" s="90">
        <v>2</v>
      </c>
      <c r="T71" s="91">
        <v>2.3778203695364324E-3</v>
      </c>
      <c r="U71" s="92"/>
      <c r="V71" s="92"/>
      <c r="W71" s="87"/>
    </row>
    <row r="72" spans="1:23" x14ac:dyDescent="0.25">
      <c r="A72" s="82">
        <v>44531</v>
      </c>
      <c r="B72" s="83" t="s">
        <v>197</v>
      </c>
      <c r="C72" s="83" t="s">
        <v>198</v>
      </c>
      <c r="D72" s="83" t="s">
        <v>199</v>
      </c>
      <c r="E72" s="84">
        <v>2161300</v>
      </c>
      <c r="F72" s="84">
        <v>2161300</v>
      </c>
      <c r="G72" s="85">
        <v>1</v>
      </c>
      <c r="H72" s="86">
        <v>620.70689655172418</v>
      </c>
      <c r="I72" s="86">
        <v>610</v>
      </c>
      <c r="J72" s="87">
        <v>0.98</v>
      </c>
      <c r="K72" s="95">
        <v>0</v>
      </c>
      <c r="L72" s="95">
        <v>0</v>
      </c>
      <c r="M72" s="87">
        <v>0</v>
      </c>
      <c r="N72" s="86">
        <v>16</v>
      </c>
      <c r="O72" s="86">
        <v>16</v>
      </c>
      <c r="P72" s="87">
        <v>1</v>
      </c>
      <c r="Q72" s="89">
        <v>90082047.350000009</v>
      </c>
      <c r="R72" s="89">
        <v>48620</v>
      </c>
      <c r="S72" s="90">
        <v>1</v>
      </c>
      <c r="T72" s="91">
        <v>5.3973018409644304E-4</v>
      </c>
      <c r="U72" s="92"/>
      <c r="V72" s="92"/>
      <c r="W72" s="87"/>
    </row>
    <row r="73" spans="1:23" x14ac:dyDescent="0.25">
      <c r="A73" s="82">
        <v>44531</v>
      </c>
      <c r="B73" s="83" t="s">
        <v>200</v>
      </c>
      <c r="C73" s="83" t="s">
        <v>224</v>
      </c>
      <c r="D73" s="83" t="s">
        <v>225</v>
      </c>
      <c r="E73" s="84">
        <v>2363260</v>
      </c>
      <c r="F73" s="84">
        <v>2363260</v>
      </c>
      <c r="G73" s="85">
        <v>1</v>
      </c>
      <c r="H73" s="86">
        <v>559.20689655172418</v>
      </c>
      <c r="I73" s="86">
        <v>472</v>
      </c>
      <c r="J73" s="87">
        <v>0.84</v>
      </c>
      <c r="K73" s="95">
        <v>0</v>
      </c>
      <c r="L73" s="95">
        <v>0</v>
      </c>
      <c r="M73" s="87">
        <v>0</v>
      </c>
      <c r="N73" s="86">
        <v>11</v>
      </c>
      <c r="O73" s="86">
        <v>11</v>
      </c>
      <c r="P73" s="87">
        <v>0.8</v>
      </c>
      <c r="Q73" s="89">
        <v>66627069.969999999</v>
      </c>
      <c r="R73" s="89">
        <v>113000</v>
      </c>
      <c r="S73" s="90">
        <v>1</v>
      </c>
      <c r="T73" s="91">
        <v>1.6960073443253653E-3</v>
      </c>
      <c r="U73" s="92"/>
      <c r="V73" s="92"/>
      <c r="W73" s="87"/>
    </row>
    <row r="74" spans="1:23" x14ac:dyDescent="0.25">
      <c r="A74" s="82">
        <v>44531</v>
      </c>
      <c r="B74" s="83" t="s">
        <v>203</v>
      </c>
      <c r="C74" s="83" t="s">
        <v>230</v>
      </c>
      <c r="D74" s="83" t="s">
        <v>231</v>
      </c>
      <c r="E74" s="84">
        <v>1182200</v>
      </c>
      <c r="F74" s="84">
        <v>1182200</v>
      </c>
      <c r="G74" s="85">
        <v>1</v>
      </c>
      <c r="H74" s="86">
        <v>732.20689655172418</v>
      </c>
      <c r="I74" s="86">
        <v>964</v>
      </c>
      <c r="J74" s="87">
        <v>1.32</v>
      </c>
      <c r="K74" s="95">
        <v>0</v>
      </c>
      <c r="L74" s="95">
        <v>0</v>
      </c>
      <c r="M74" s="87">
        <v>0</v>
      </c>
      <c r="N74" s="86">
        <v>13</v>
      </c>
      <c r="O74" s="86">
        <v>13</v>
      </c>
      <c r="P74" s="87">
        <v>1</v>
      </c>
      <c r="Q74" s="89">
        <v>115899719.31999999</v>
      </c>
      <c r="R74" s="89">
        <v>0</v>
      </c>
      <c r="S74" s="90">
        <v>0</v>
      </c>
      <c r="T74" s="91">
        <v>0</v>
      </c>
      <c r="U74" s="92"/>
      <c r="V74" s="92"/>
      <c r="W74" s="87"/>
    </row>
    <row r="75" spans="1:23" x14ac:dyDescent="0.25">
      <c r="A75" s="82">
        <v>44531</v>
      </c>
      <c r="B75" s="83" t="s">
        <v>203</v>
      </c>
      <c r="C75" s="83" t="s">
        <v>236</v>
      </c>
      <c r="D75" s="83" t="s">
        <v>205</v>
      </c>
      <c r="E75" s="84">
        <v>3610000</v>
      </c>
      <c r="F75" s="84">
        <v>3610000</v>
      </c>
      <c r="G75" s="85">
        <v>1</v>
      </c>
      <c r="H75" s="86">
        <v>732.20689655172418</v>
      </c>
      <c r="I75" s="86">
        <v>1282</v>
      </c>
      <c r="J75" s="87">
        <v>1.75</v>
      </c>
      <c r="K75" s="95">
        <v>111000</v>
      </c>
      <c r="L75" s="95">
        <v>111000</v>
      </c>
      <c r="M75" s="87">
        <v>1</v>
      </c>
      <c r="N75" s="86">
        <v>11</v>
      </c>
      <c r="O75" s="86">
        <v>11</v>
      </c>
      <c r="P75" s="87">
        <v>0.8</v>
      </c>
      <c r="Q75" s="89">
        <v>162172145.30000001</v>
      </c>
      <c r="R75" s="89">
        <v>230000</v>
      </c>
      <c r="S75" s="90">
        <v>1</v>
      </c>
      <c r="T75" s="91">
        <v>1.4182460223025734E-3</v>
      </c>
      <c r="U75" s="92"/>
      <c r="V75" s="92"/>
      <c r="W75" s="87"/>
    </row>
    <row r="76" spans="1:23" x14ac:dyDescent="0.25">
      <c r="A76" s="82">
        <v>44531</v>
      </c>
      <c r="B76" s="83" t="s">
        <v>212</v>
      </c>
      <c r="C76" s="83" t="s">
        <v>213</v>
      </c>
      <c r="D76" s="83" t="s">
        <v>214</v>
      </c>
      <c r="E76" s="84">
        <v>4321000</v>
      </c>
      <c r="F76" s="84">
        <v>4321000</v>
      </c>
      <c r="G76" s="85">
        <v>1</v>
      </c>
      <c r="H76" s="86">
        <v>498.41379310344826</v>
      </c>
      <c r="I76" s="86">
        <v>686</v>
      </c>
      <c r="J76" s="87">
        <v>1.38</v>
      </c>
      <c r="K76" s="95">
        <v>0</v>
      </c>
      <c r="L76" s="95">
        <v>0</v>
      </c>
      <c r="M76" s="87">
        <v>0</v>
      </c>
      <c r="N76" s="86">
        <v>20</v>
      </c>
      <c r="O76" s="86">
        <v>20</v>
      </c>
      <c r="P76" s="87">
        <v>1</v>
      </c>
      <c r="Q76" s="89">
        <v>160672086.63</v>
      </c>
      <c r="R76" s="89">
        <v>50000</v>
      </c>
      <c r="S76" s="90">
        <v>1</v>
      </c>
      <c r="T76" s="91">
        <v>3.1119282165757484E-4</v>
      </c>
      <c r="U76" s="92"/>
      <c r="V76" s="92"/>
      <c r="W76" s="87"/>
    </row>
    <row r="77" spans="1:23" x14ac:dyDescent="0.25">
      <c r="A77" s="82">
        <v>44531</v>
      </c>
      <c r="B77" s="83" t="s">
        <v>212</v>
      </c>
      <c r="C77" s="83" t="s">
        <v>237</v>
      </c>
      <c r="D77" s="83" t="s">
        <v>238</v>
      </c>
      <c r="E77" s="84">
        <v>0</v>
      </c>
      <c r="F77" s="84">
        <v>0</v>
      </c>
      <c r="G77" s="85">
        <v>0</v>
      </c>
      <c r="H77" s="86">
        <v>1087</v>
      </c>
      <c r="I77" s="86">
        <v>1693</v>
      </c>
      <c r="J77" s="87">
        <v>1.56</v>
      </c>
      <c r="K77" s="95">
        <v>0</v>
      </c>
      <c r="L77" s="95">
        <v>0</v>
      </c>
      <c r="M77" s="87">
        <v>0</v>
      </c>
      <c r="N77" s="86">
        <v>0</v>
      </c>
      <c r="O77" s="86">
        <v>0</v>
      </c>
      <c r="P77" s="87">
        <v>0</v>
      </c>
      <c r="Q77" s="89">
        <v>24677985.359999999</v>
      </c>
      <c r="R77" s="89">
        <v>196235</v>
      </c>
      <c r="S77" s="90">
        <v>1</v>
      </c>
      <c r="T77" s="91">
        <v>7.9518241516616257E-3</v>
      </c>
      <c r="U77" s="92"/>
      <c r="V77" s="92"/>
      <c r="W77" s="87"/>
    </row>
    <row r="78" spans="1:23" x14ac:dyDescent="0.25">
      <c r="A78" s="82">
        <v>44531</v>
      </c>
      <c r="B78" s="83" t="s">
        <v>162</v>
      </c>
      <c r="C78" s="83" t="s">
        <v>163</v>
      </c>
      <c r="D78" s="83" t="s">
        <v>164</v>
      </c>
      <c r="E78" s="84">
        <v>34593700</v>
      </c>
      <c r="F78" s="84">
        <v>34593700</v>
      </c>
      <c r="G78" s="85">
        <v>1</v>
      </c>
      <c r="H78" s="86">
        <v>498.41379310344826</v>
      </c>
      <c r="I78" s="86">
        <v>615</v>
      </c>
      <c r="J78" s="87">
        <v>1.23</v>
      </c>
      <c r="K78" s="95">
        <v>34593700</v>
      </c>
      <c r="L78" s="95">
        <v>34593700</v>
      </c>
      <c r="M78" s="87">
        <v>1</v>
      </c>
      <c r="N78" s="86">
        <v>12</v>
      </c>
      <c r="O78" s="86">
        <v>12</v>
      </c>
      <c r="P78" s="87">
        <v>1</v>
      </c>
      <c r="Q78" s="89">
        <v>128909253.28000002</v>
      </c>
      <c r="R78" s="89">
        <v>0</v>
      </c>
      <c r="S78" s="90">
        <v>0</v>
      </c>
      <c r="T78" s="91">
        <v>0</v>
      </c>
      <c r="U78" s="92"/>
      <c r="V78" s="92"/>
      <c r="W78" s="87"/>
    </row>
    <row r="79" spans="1:23" x14ac:dyDescent="0.25">
      <c r="A79" s="82">
        <v>44531</v>
      </c>
      <c r="B79" s="83" t="s">
        <v>165</v>
      </c>
      <c r="C79" s="83" t="s">
        <v>233</v>
      </c>
      <c r="D79" s="83" t="s">
        <v>234</v>
      </c>
      <c r="E79" s="84">
        <v>669500695</v>
      </c>
      <c r="F79" s="84">
        <v>669500695</v>
      </c>
      <c r="G79" s="85">
        <v>1</v>
      </c>
      <c r="H79" s="86">
        <v>415.34482758620692</v>
      </c>
      <c r="I79" s="86">
        <v>789.15517241379314</v>
      </c>
      <c r="J79" s="87">
        <v>1.9</v>
      </c>
      <c r="K79" s="95">
        <v>0</v>
      </c>
      <c r="L79" s="95">
        <v>0</v>
      </c>
      <c r="M79" s="87">
        <v>0</v>
      </c>
      <c r="N79" s="86">
        <v>14</v>
      </c>
      <c r="O79" s="86">
        <v>14</v>
      </c>
      <c r="P79" s="87">
        <v>1</v>
      </c>
      <c r="Q79" s="89">
        <v>369671289.15999997</v>
      </c>
      <c r="R79" s="89">
        <v>0</v>
      </c>
      <c r="S79" s="90">
        <v>0</v>
      </c>
      <c r="T79" s="91">
        <v>0</v>
      </c>
      <c r="U79" s="92"/>
      <c r="V79" s="92"/>
      <c r="W79" s="87"/>
    </row>
    <row r="80" spans="1:23" x14ac:dyDescent="0.25">
      <c r="A80" s="82">
        <v>44531</v>
      </c>
      <c r="B80" s="83" t="s">
        <v>165</v>
      </c>
      <c r="C80" s="83" t="s">
        <v>168</v>
      </c>
      <c r="D80" s="83" t="s">
        <v>169</v>
      </c>
      <c r="E80" s="84">
        <v>16020872</v>
      </c>
      <c r="F80" s="84">
        <v>16020872</v>
      </c>
      <c r="G80" s="85">
        <v>1</v>
      </c>
      <c r="H80" s="86">
        <v>415.34482758620692</v>
      </c>
      <c r="I80" s="86">
        <v>989</v>
      </c>
      <c r="J80" s="87">
        <v>2.38</v>
      </c>
      <c r="K80" s="95">
        <v>0</v>
      </c>
      <c r="L80" s="95">
        <v>0</v>
      </c>
      <c r="M80" s="87">
        <v>0</v>
      </c>
      <c r="N80" s="86">
        <v>14</v>
      </c>
      <c r="O80" s="86">
        <v>14</v>
      </c>
      <c r="P80" s="87">
        <v>1</v>
      </c>
      <c r="Q80" s="89">
        <v>197607878.80000001</v>
      </c>
      <c r="R80" s="89">
        <v>0</v>
      </c>
      <c r="S80" s="90">
        <v>0</v>
      </c>
      <c r="T80" s="91">
        <v>0</v>
      </c>
      <c r="U80" s="92"/>
      <c r="V80" s="92"/>
      <c r="W80" s="87"/>
    </row>
    <row r="81" spans="1:23" x14ac:dyDescent="0.25">
      <c r="A81" s="82">
        <v>44531</v>
      </c>
      <c r="B81" s="83" t="s">
        <v>165</v>
      </c>
      <c r="C81" s="83" t="s">
        <v>170</v>
      </c>
      <c r="D81" s="83" t="s">
        <v>171</v>
      </c>
      <c r="E81" s="84">
        <v>9441280</v>
      </c>
      <c r="F81" s="84">
        <v>9441280</v>
      </c>
      <c r="G81" s="85">
        <v>1</v>
      </c>
      <c r="H81" s="86">
        <v>415.34482758620692</v>
      </c>
      <c r="I81" s="86">
        <v>543</v>
      </c>
      <c r="J81" s="87">
        <v>1.31</v>
      </c>
      <c r="K81" s="95">
        <v>0</v>
      </c>
      <c r="L81" s="95">
        <v>0</v>
      </c>
      <c r="M81" s="87">
        <v>0</v>
      </c>
      <c r="N81" s="86">
        <v>0</v>
      </c>
      <c r="O81" s="86">
        <v>0</v>
      </c>
      <c r="P81" s="87">
        <v>0</v>
      </c>
      <c r="Q81" s="89">
        <v>0</v>
      </c>
      <c r="R81" s="89">
        <v>0</v>
      </c>
      <c r="S81" s="90">
        <v>0</v>
      </c>
      <c r="T81" s="91">
        <v>0</v>
      </c>
      <c r="U81" s="92"/>
      <c r="V81" s="92"/>
      <c r="W81" s="87"/>
    </row>
    <row r="82" spans="1:23" x14ac:dyDescent="0.25">
      <c r="A82" s="82">
        <v>44531</v>
      </c>
      <c r="B82" s="83" t="s">
        <v>172</v>
      </c>
      <c r="C82" s="83" t="s">
        <v>173</v>
      </c>
      <c r="D82" s="83" t="s">
        <v>174</v>
      </c>
      <c r="E82" s="84">
        <v>6281350</v>
      </c>
      <c r="F82" s="84">
        <v>6281350</v>
      </c>
      <c r="G82" s="85">
        <v>1</v>
      </c>
      <c r="H82" s="86">
        <v>498.41379310344826</v>
      </c>
      <c r="I82" s="86">
        <v>672</v>
      </c>
      <c r="J82" s="87">
        <v>1.35</v>
      </c>
      <c r="K82" s="95">
        <v>0</v>
      </c>
      <c r="L82" s="95">
        <v>0</v>
      </c>
      <c r="M82" s="87">
        <v>0</v>
      </c>
      <c r="N82" s="86">
        <v>0</v>
      </c>
      <c r="O82" s="86">
        <v>0</v>
      </c>
      <c r="P82" s="87">
        <v>0</v>
      </c>
      <c r="Q82" s="89">
        <v>83108752.159999996</v>
      </c>
      <c r="R82" s="89">
        <v>0</v>
      </c>
      <c r="S82" s="90">
        <v>0</v>
      </c>
      <c r="T82" s="91">
        <v>0</v>
      </c>
      <c r="U82" s="92"/>
      <c r="V82" s="92"/>
      <c r="W82" s="87"/>
    </row>
    <row r="83" spans="1:23" x14ac:dyDescent="0.25">
      <c r="A83" s="82">
        <v>44531</v>
      </c>
      <c r="B83" s="83" t="s">
        <v>175</v>
      </c>
      <c r="C83" s="83" t="s">
        <v>176</v>
      </c>
      <c r="D83" s="83" t="s">
        <v>177</v>
      </c>
      <c r="E83" s="84">
        <v>12034518</v>
      </c>
      <c r="F83" s="84">
        <v>12034518</v>
      </c>
      <c r="G83" s="85">
        <v>1</v>
      </c>
      <c r="H83" s="86">
        <v>498.41379310344826</v>
      </c>
      <c r="I83" s="86">
        <v>830</v>
      </c>
      <c r="J83" s="87">
        <v>1.67</v>
      </c>
      <c r="K83" s="95">
        <v>0</v>
      </c>
      <c r="L83" s="95">
        <v>0</v>
      </c>
      <c r="M83" s="87">
        <v>0</v>
      </c>
      <c r="N83" s="86">
        <v>0</v>
      </c>
      <c r="O83" s="86">
        <v>0</v>
      </c>
      <c r="P83" s="87">
        <v>0</v>
      </c>
      <c r="Q83" s="89">
        <v>137273109</v>
      </c>
      <c r="R83" s="89">
        <v>0</v>
      </c>
      <c r="S83" s="90">
        <v>0</v>
      </c>
      <c r="T83" s="91">
        <v>0</v>
      </c>
      <c r="U83" s="92"/>
      <c r="V83" s="92"/>
      <c r="W83" s="87"/>
    </row>
    <row r="84" spans="1:23" x14ac:dyDescent="0.25">
      <c r="A84" s="82">
        <v>44531</v>
      </c>
      <c r="B84" s="83" t="s">
        <v>184</v>
      </c>
      <c r="C84" s="83" t="s">
        <v>185</v>
      </c>
      <c r="D84" s="83" t="s">
        <v>186</v>
      </c>
      <c r="E84" s="84">
        <v>18321885</v>
      </c>
      <c r="F84" s="84">
        <v>18321885</v>
      </c>
      <c r="G84" s="85">
        <v>1</v>
      </c>
      <c r="H84" s="86">
        <v>498.41379310344826</v>
      </c>
      <c r="I84" s="86">
        <v>1241</v>
      </c>
      <c r="J84" s="87">
        <v>2.4900000000000002</v>
      </c>
      <c r="K84" s="95">
        <v>2163000</v>
      </c>
      <c r="L84" s="95">
        <v>2163000</v>
      </c>
      <c r="M84" s="87">
        <v>1</v>
      </c>
      <c r="N84" s="86">
        <v>32</v>
      </c>
      <c r="O84" s="86">
        <v>32</v>
      </c>
      <c r="P84" s="87">
        <v>1</v>
      </c>
      <c r="Q84" s="89">
        <v>103247968.92</v>
      </c>
      <c r="R84" s="89">
        <v>0</v>
      </c>
      <c r="S84" s="90">
        <v>0</v>
      </c>
      <c r="T84" s="91">
        <v>0</v>
      </c>
      <c r="U84" s="92"/>
      <c r="V84" s="92"/>
      <c r="W84" s="87"/>
    </row>
    <row r="85" spans="1:23" x14ac:dyDescent="0.25">
      <c r="A85" s="82">
        <v>44531</v>
      </c>
      <c r="B85" s="83" t="s">
        <v>184</v>
      </c>
      <c r="C85" s="83" t="s">
        <v>187</v>
      </c>
      <c r="D85" s="83" t="s">
        <v>188</v>
      </c>
      <c r="E85" s="84">
        <v>23991700</v>
      </c>
      <c r="F85" s="84">
        <v>23991700</v>
      </c>
      <c r="G85" s="85">
        <v>1</v>
      </c>
      <c r="H85" s="86">
        <v>498.41379310344826</v>
      </c>
      <c r="I85" s="86">
        <v>1197</v>
      </c>
      <c r="J85" s="87">
        <v>2.4</v>
      </c>
      <c r="K85" s="95">
        <v>0</v>
      </c>
      <c r="L85" s="95">
        <v>0</v>
      </c>
      <c r="M85" s="87">
        <v>0</v>
      </c>
      <c r="N85" s="86">
        <v>34</v>
      </c>
      <c r="O85" s="86">
        <v>34</v>
      </c>
      <c r="P85" s="87">
        <v>1</v>
      </c>
      <c r="Q85" s="89">
        <v>142544953.16000003</v>
      </c>
      <c r="R85" s="89">
        <v>0</v>
      </c>
      <c r="S85" s="90">
        <v>0</v>
      </c>
      <c r="T85" s="91">
        <v>0</v>
      </c>
      <c r="U85" s="92"/>
      <c r="V85" s="92"/>
      <c r="W85" s="87"/>
    </row>
    <row r="86" spans="1:23" x14ac:dyDescent="0.25">
      <c r="A86" s="82">
        <v>44531</v>
      </c>
      <c r="B86" s="83" t="s">
        <v>206</v>
      </c>
      <c r="C86" s="83" t="s">
        <v>207</v>
      </c>
      <c r="D86" s="83" t="s">
        <v>208</v>
      </c>
      <c r="E86" s="84">
        <v>3157386</v>
      </c>
      <c r="F86" s="84">
        <v>3157386</v>
      </c>
      <c r="G86" s="85">
        <v>1</v>
      </c>
      <c r="H86" s="86">
        <v>498.41379310344826</v>
      </c>
      <c r="I86" s="86">
        <v>692</v>
      </c>
      <c r="J86" s="87">
        <v>1.39</v>
      </c>
      <c r="K86" s="95">
        <v>0</v>
      </c>
      <c r="L86" s="95">
        <v>0</v>
      </c>
      <c r="M86" s="87">
        <v>0</v>
      </c>
      <c r="N86" s="86">
        <v>14</v>
      </c>
      <c r="O86" s="86">
        <v>14</v>
      </c>
      <c r="P86" s="87">
        <v>1</v>
      </c>
      <c r="Q86" s="89">
        <v>89041687.320000008</v>
      </c>
      <c r="R86" s="89">
        <v>0</v>
      </c>
      <c r="S86" s="90">
        <v>0</v>
      </c>
      <c r="T86" s="91">
        <v>0</v>
      </c>
      <c r="U86" s="92"/>
      <c r="V86" s="92"/>
      <c r="W86" s="87"/>
    </row>
    <row r="87" spans="1:23" x14ac:dyDescent="0.25">
      <c r="A87" s="82">
        <v>44531</v>
      </c>
      <c r="B87" s="83" t="s">
        <v>209</v>
      </c>
      <c r="C87" s="83" t="s">
        <v>210</v>
      </c>
      <c r="D87" s="83" t="s">
        <v>211</v>
      </c>
      <c r="E87" s="84">
        <v>6241672</v>
      </c>
      <c r="F87" s="84">
        <v>6241672</v>
      </c>
      <c r="G87" s="85">
        <v>1</v>
      </c>
      <c r="H87" s="86">
        <v>498.41379310344826</v>
      </c>
      <c r="I87" s="86">
        <v>395</v>
      </c>
      <c r="J87" s="87">
        <v>0.8</v>
      </c>
      <c r="K87" s="95">
        <v>0</v>
      </c>
      <c r="L87" s="95">
        <v>0</v>
      </c>
      <c r="M87" s="87">
        <v>0</v>
      </c>
      <c r="N87" s="86">
        <v>37</v>
      </c>
      <c r="O87" s="86">
        <v>37</v>
      </c>
      <c r="P87" s="87">
        <v>1</v>
      </c>
      <c r="Q87" s="89">
        <v>67556434.960000008</v>
      </c>
      <c r="R87" s="89">
        <v>0</v>
      </c>
      <c r="S87" s="90">
        <v>0</v>
      </c>
      <c r="T87" s="91">
        <v>0</v>
      </c>
      <c r="U87" s="92"/>
      <c r="V87" s="92"/>
      <c r="W87" s="87"/>
    </row>
    <row r="88" spans="1:23" x14ac:dyDescent="0.25">
      <c r="A88" s="82">
        <v>44501</v>
      </c>
      <c r="B88" s="83" t="s">
        <v>178</v>
      </c>
      <c r="C88" s="83" t="s">
        <v>179</v>
      </c>
      <c r="D88" s="83" t="s">
        <v>180</v>
      </c>
      <c r="E88" s="84">
        <v>2818090</v>
      </c>
      <c r="F88" s="84">
        <v>5318190</v>
      </c>
      <c r="G88" s="85">
        <v>1.8871611623475475</v>
      </c>
      <c r="H88" s="86">
        <v>379</v>
      </c>
      <c r="I88" s="86">
        <v>705</v>
      </c>
      <c r="J88" s="87">
        <v>1.86</v>
      </c>
      <c r="K88" s="95">
        <v>1889700</v>
      </c>
      <c r="L88" s="95">
        <v>1889700</v>
      </c>
      <c r="M88" s="87">
        <v>1</v>
      </c>
      <c r="N88" s="86">
        <v>4</v>
      </c>
      <c r="O88" s="86">
        <v>4</v>
      </c>
      <c r="P88" s="87">
        <v>1</v>
      </c>
      <c r="Q88" s="89">
        <v>71170868.11999999</v>
      </c>
      <c r="R88" s="89">
        <v>0</v>
      </c>
      <c r="S88" s="90">
        <v>0</v>
      </c>
      <c r="T88" s="91">
        <v>0</v>
      </c>
      <c r="U88" s="92"/>
      <c r="V88" s="92"/>
      <c r="W88" s="87"/>
    </row>
    <row r="89" spans="1:23" x14ac:dyDescent="0.25">
      <c r="A89" s="82">
        <v>44501</v>
      </c>
      <c r="B89" s="83" t="s">
        <v>181</v>
      </c>
      <c r="C89" s="83" t="s">
        <v>218</v>
      </c>
      <c r="D89" s="83" t="s">
        <v>183</v>
      </c>
      <c r="E89" s="84">
        <v>4246890</v>
      </c>
      <c r="F89" s="84">
        <v>5800432.8499999996</v>
      </c>
      <c r="G89" s="85">
        <v>1.3658071789003245</v>
      </c>
      <c r="H89" s="86">
        <v>608</v>
      </c>
      <c r="I89" s="86">
        <v>993</v>
      </c>
      <c r="J89" s="87">
        <v>1.63</v>
      </c>
      <c r="K89" s="95">
        <v>267500</v>
      </c>
      <c r="L89" s="95">
        <v>267500</v>
      </c>
      <c r="M89" s="87">
        <v>1</v>
      </c>
      <c r="N89" s="86">
        <v>8</v>
      </c>
      <c r="O89" s="86">
        <v>8</v>
      </c>
      <c r="P89" s="87">
        <v>1</v>
      </c>
      <c r="Q89" s="89">
        <v>105550824.16</v>
      </c>
      <c r="R89" s="89">
        <v>113905</v>
      </c>
      <c r="S89" s="90">
        <v>1</v>
      </c>
      <c r="T89" s="91">
        <v>1.079148371473976E-3</v>
      </c>
      <c r="U89" s="92"/>
      <c r="V89" s="92"/>
      <c r="W89" s="87"/>
    </row>
    <row r="90" spans="1:23" x14ac:dyDescent="0.25">
      <c r="A90" s="82">
        <v>44501</v>
      </c>
      <c r="B90" s="83" t="s">
        <v>159</v>
      </c>
      <c r="C90" s="83" t="s">
        <v>228</v>
      </c>
      <c r="D90" s="83" t="s">
        <v>229</v>
      </c>
      <c r="E90" s="84">
        <v>0</v>
      </c>
      <c r="F90" s="84">
        <v>0</v>
      </c>
      <c r="G90" s="85" t="s">
        <v>223</v>
      </c>
      <c r="H90" s="86">
        <v>627</v>
      </c>
      <c r="I90" s="86">
        <v>427</v>
      </c>
      <c r="J90" s="87">
        <v>0.68</v>
      </c>
      <c r="K90" s="95">
        <v>0</v>
      </c>
      <c r="L90" s="95">
        <v>0</v>
      </c>
      <c r="M90" s="87" t="s">
        <v>223</v>
      </c>
      <c r="N90" s="86">
        <v>0</v>
      </c>
      <c r="O90" s="86">
        <v>0</v>
      </c>
      <c r="P90" s="87">
        <v>0</v>
      </c>
      <c r="Q90" s="89">
        <v>0</v>
      </c>
      <c r="R90" s="89">
        <v>0</v>
      </c>
      <c r="S90" s="90">
        <v>0</v>
      </c>
      <c r="T90" s="91">
        <v>0</v>
      </c>
      <c r="U90" s="92"/>
      <c r="V90" s="92"/>
      <c r="W90" s="87"/>
    </row>
    <row r="91" spans="1:23" x14ac:dyDescent="0.25">
      <c r="A91" s="82">
        <v>44501</v>
      </c>
      <c r="B91" s="83" t="s">
        <v>191</v>
      </c>
      <c r="C91" s="83" t="s">
        <v>192</v>
      </c>
      <c r="D91" s="83" t="s">
        <v>193</v>
      </c>
      <c r="E91" s="84">
        <v>1472901</v>
      </c>
      <c r="F91" s="84">
        <v>3527350.7599999984</v>
      </c>
      <c r="G91" s="85">
        <v>2.39483221207671</v>
      </c>
      <c r="H91" s="86">
        <v>336</v>
      </c>
      <c r="I91" s="86">
        <v>478</v>
      </c>
      <c r="J91" s="87">
        <v>1.42</v>
      </c>
      <c r="K91" s="95">
        <v>0</v>
      </c>
      <c r="L91" s="95">
        <v>0</v>
      </c>
      <c r="M91" s="87" t="s">
        <v>223</v>
      </c>
      <c r="N91" s="86">
        <v>7</v>
      </c>
      <c r="O91" s="86">
        <v>7</v>
      </c>
      <c r="P91" s="87">
        <v>1</v>
      </c>
      <c r="Q91" s="89">
        <v>96443149.100000009</v>
      </c>
      <c r="R91" s="89">
        <v>0</v>
      </c>
      <c r="S91" s="90">
        <v>0</v>
      </c>
      <c r="T91" s="91">
        <v>0</v>
      </c>
      <c r="U91" s="92"/>
      <c r="V91" s="92"/>
      <c r="W91" s="87"/>
    </row>
    <row r="92" spans="1:23" x14ac:dyDescent="0.25">
      <c r="A92" s="82">
        <v>44501</v>
      </c>
      <c r="B92" s="83" t="s">
        <v>194</v>
      </c>
      <c r="C92" s="83" t="s">
        <v>195</v>
      </c>
      <c r="D92" s="83" t="s">
        <v>196</v>
      </c>
      <c r="E92" s="84">
        <v>1418890</v>
      </c>
      <c r="F92" s="84">
        <v>3538226.7699999935</v>
      </c>
      <c r="G92" s="85">
        <v>2.49365826103503</v>
      </c>
      <c r="H92" s="86">
        <v>547</v>
      </c>
      <c r="I92" s="86">
        <v>636</v>
      </c>
      <c r="J92" s="87">
        <v>1.1599999999999999</v>
      </c>
      <c r="K92" s="95">
        <v>2122518.3200000003</v>
      </c>
      <c r="L92" s="95">
        <v>2122518.3200000003</v>
      </c>
      <c r="M92" s="87">
        <v>1</v>
      </c>
      <c r="N92" s="86">
        <v>12</v>
      </c>
      <c r="O92" s="86">
        <v>12</v>
      </c>
      <c r="P92" s="87">
        <v>1</v>
      </c>
      <c r="Q92" s="89">
        <v>61282200.170000002</v>
      </c>
      <c r="R92" s="89">
        <v>0</v>
      </c>
      <c r="S92" s="90">
        <v>0</v>
      </c>
      <c r="T92" s="91">
        <v>0</v>
      </c>
      <c r="U92" s="92"/>
      <c r="V92" s="92"/>
      <c r="W92" s="87"/>
    </row>
    <row r="93" spans="1:23" x14ac:dyDescent="0.25">
      <c r="A93" s="82">
        <v>44501</v>
      </c>
      <c r="B93" s="83" t="s">
        <v>197</v>
      </c>
      <c r="C93" s="83" t="s">
        <v>221</v>
      </c>
      <c r="D93" s="83" t="s">
        <v>222</v>
      </c>
      <c r="E93" s="84">
        <v>3367880</v>
      </c>
      <c r="F93" s="84">
        <v>5249550.0000000065</v>
      </c>
      <c r="G93" s="85">
        <v>1.55871052412794</v>
      </c>
      <c r="H93" s="86">
        <v>448</v>
      </c>
      <c r="I93" s="86">
        <v>366</v>
      </c>
      <c r="J93" s="87">
        <v>0.82</v>
      </c>
      <c r="K93" s="95">
        <v>1264560</v>
      </c>
      <c r="L93" s="95">
        <v>1264560</v>
      </c>
      <c r="M93" s="87">
        <v>1</v>
      </c>
      <c r="N93" s="86">
        <v>2</v>
      </c>
      <c r="O93" s="86">
        <v>2</v>
      </c>
      <c r="P93" s="87">
        <v>1</v>
      </c>
      <c r="Q93" s="89">
        <v>100271027.69</v>
      </c>
      <c r="R93" s="89">
        <v>293395.5</v>
      </c>
      <c r="S93" s="90">
        <v>3</v>
      </c>
      <c r="T93" s="91">
        <v>2.9260246629471839E-3</v>
      </c>
      <c r="U93" s="92"/>
      <c r="V93" s="92"/>
      <c r="W93" s="87"/>
    </row>
    <row r="94" spans="1:23" x14ac:dyDescent="0.25">
      <c r="A94" s="82">
        <v>44501</v>
      </c>
      <c r="B94" s="83" t="s">
        <v>197</v>
      </c>
      <c r="C94" s="83" t="s">
        <v>198</v>
      </c>
      <c r="D94" s="83" t="s">
        <v>199</v>
      </c>
      <c r="E94" s="84">
        <v>3367880</v>
      </c>
      <c r="F94" s="84">
        <v>5356744.5999999996</v>
      </c>
      <c r="G94" s="85">
        <v>1.5905390334572489</v>
      </c>
      <c r="H94" s="86">
        <v>448</v>
      </c>
      <c r="I94" s="86">
        <v>373</v>
      </c>
      <c r="J94" s="87">
        <v>0.83</v>
      </c>
      <c r="K94" s="95">
        <v>625072.6</v>
      </c>
      <c r="L94" s="95">
        <v>625072.6</v>
      </c>
      <c r="M94" s="87">
        <v>1</v>
      </c>
      <c r="N94" s="86">
        <v>8</v>
      </c>
      <c r="O94" s="86">
        <v>8</v>
      </c>
      <c r="P94" s="87">
        <v>1</v>
      </c>
      <c r="Q94" s="89">
        <v>103521585.28</v>
      </c>
      <c r="R94" s="89">
        <v>0</v>
      </c>
      <c r="S94" s="90">
        <v>0</v>
      </c>
      <c r="T94" s="91">
        <v>0</v>
      </c>
      <c r="U94" s="92"/>
      <c r="V94" s="92"/>
      <c r="W94" s="87"/>
    </row>
    <row r="95" spans="1:23" x14ac:dyDescent="0.25">
      <c r="A95" s="82">
        <v>44501</v>
      </c>
      <c r="B95" s="83" t="s">
        <v>200</v>
      </c>
      <c r="C95" s="83" t="s">
        <v>224</v>
      </c>
      <c r="D95" s="83" t="s">
        <v>225</v>
      </c>
      <c r="E95" s="84">
        <v>2002200</v>
      </c>
      <c r="F95" s="84">
        <v>3141727.26</v>
      </c>
      <c r="G95" s="85">
        <v>1.56913757866347</v>
      </c>
      <c r="H95" s="86">
        <v>365</v>
      </c>
      <c r="I95" s="86">
        <v>278</v>
      </c>
      <c r="J95" s="87">
        <v>0.76</v>
      </c>
      <c r="K95" s="95">
        <v>60500</v>
      </c>
      <c r="L95" s="95">
        <v>60500</v>
      </c>
      <c r="M95" s="87">
        <v>1</v>
      </c>
      <c r="N95" s="86">
        <v>3</v>
      </c>
      <c r="O95" s="86">
        <v>3</v>
      </c>
      <c r="P95" s="87">
        <v>1</v>
      </c>
      <c r="Q95" s="89">
        <v>61159937.469999999</v>
      </c>
      <c r="R95" s="89">
        <v>0</v>
      </c>
      <c r="S95" s="90">
        <v>0</v>
      </c>
      <c r="T95" s="91">
        <v>0</v>
      </c>
      <c r="U95" s="92"/>
      <c r="V95" s="92"/>
      <c r="W95" s="87"/>
    </row>
    <row r="96" spans="1:23" x14ac:dyDescent="0.25">
      <c r="A96" s="82">
        <v>44501</v>
      </c>
      <c r="B96" s="83" t="s">
        <v>203</v>
      </c>
      <c r="C96" s="83" t="s">
        <v>230</v>
      </c>
      <c r="D96" s="83" t="s">
        <v>231</v>
      </c>
      <c r="E96" s="84">
        <v>2104930</v>
      </c>
      <c r="F96" s="84">
        <v>3413000</v>
      </c>
      <c r="G96" s="85">
        <v>1.6214315915493627</v>
      </c>
      <c r="H96" s="86">
        <v>473.5</v>
      </c>
      <c r="I96" s="86">
        <v>495</v>
      </c>
      <c r="J96" s="87">
        <v>1.05</v>
      </c>
      <c r="K96" s="95">
        <v>786500</v>
      </c>
      <c r="L96" s="95">
        <v>786500</v>
      </c>
      <c r="M96" s="87">
        <v>1</v>
      </c>
      <c r="N96" s="86">
        <v>3</v>
      </c>
      <c r="O96" s="86">
        <v>3</v>
      </c>
      <c r="P96" s="87">
        <v>1</v>
      </c>
      <c r="Q96" s="89">
        <v>108320144.84</v>
      </c>
      <c r="R96" s="89">
        <v>224250</v>
      </c>
      <c r="S96" s="90">
        <v>1</v>
      </c>
      <c r="T96" s="91">
        <v>2.0702520323550187E-3</v>
      </c>
      <c r="U96" s="92"/>
      <c r="V96" s="92"/>
      <c r="W96" s="87"/>
    </row>
    <row r="97" spans="1:23" x14ac:dyDescent="0.25">
      <c r="A97" s="82">
        <v>44501</v>
      </c>
      <c r="B97" s="83" t="s">
        <v>203</v>
      </c>
      <c r="C97" s="83" t="s">
        <v>236</v>
      </c>
      <c r="D97" s="83" t="s">
        <v>205</v>
      </c>
      <c r="E97" s="84">
        <v>2104930</v>
      </c>
      <c r="F97" s="84">
        <v>3156960</v>
      </c>
      <c r="G97" s="85">
        <v>1.4997933422964185</v>
      </c>
      <c r="H97" s="86">
        <v>473.5</v>
      </c>
      <c r="I97" s="86">
        <v>710</v>
      </c>
      <c r="J97" s="87">
        <v>1.5</v>
      </c>
      <c r="K97" s="95">
        <v>338360</v>
      </c>
      <c r="L97" s="95">
        <v>338360</v>
      </c>
      <c r="M97" s="87">
        <v>1</v>
      </c>
      <c r="N97" s="86">
        <v>5</v>
      </c>
      <c r="O97" s="86">
        <v>5</v>
      </c>
      <c r="P97" s="87">
        <v>1</v>
      </c>
      <c r="Q97" s="89">
        <v>134948808.43000001</v>
      </c>
      <c r="R97" s="89">
        <v>149700</v>
      </c>
      <c r="S97" s="90">
        <v>2</v>
      </c>
      <c r="T97" s="91">
        <v>1.1093095355314061E-3</v>
      </c>
      <c r="U97" s="92"/>
      <c r="V97" s="92"/>
      <c r="W97" s="87"/>
    </row>
    <row r="98" spans="1:23" x14ac:dyDescent="0.25">
      <c r="A98" s="82">
        <v>44501</v>
      </c>
      <c r="B98" s="83" t="s">
        <v>212</v>
      </c>
      <c r="C98" s="83" t="s">
        <v>213</v>
      </c>
      <c r="D98" s="83" t="s">
        <v>214</v>
      </c>
      <c r="E98" s="84">
        <v>18947500</v>
      </c>
      <c r="F98" s="84">
        <v>26030197.449999999</v>
      </c>
      <c r="G98" s="85">
        <v>1.3738064362053042</v>
      </c>
      <c r="H98" s="86">
        <v>396</v>
      </c>
      <c r="I98" s="86">
        <v>262</v>
      </c>
      <c r="J98" s="87">
        <v>0.66</v>
      </c>
      <c r="K98" s="95">
        <v>15299500</v>
      </c>
      <c r="L98" s="95">
        <v>15299500</v>
      </c>
      <c r="M98" s="87">
        <v>1</v>
      </c>
      <c r="N98" s="86">
        <v>6</v>
      </c>
      <c r="O98" s="86">
        <v>6</v>
      </c>
      <c r="P98" s="87">
        <v>1</v>
      </c>
      <c r="Q98" s="89"/>
      <c r="R98" s="89">
        <v>525004.5</v>
      </c>
      <c r="S98" s="90">
        <v>5</v>
      </c>
      <c r="T98" s="91">
        <v>0</v>
      </c>
      <c r="U98" s="92"/>
      <c r="V98" s="92"/>
      <c r="W98" s="87"/>
    </row>
    <row r="99" spans="1:23" x14ac:dyDescent="0.25">
      <c r="A99" s="82">
        <v>44501</v>
      </c>
      <c r="B99" s="83" t="s">
        <v>212</v>
      </c>
      <c r="C99" s="83" t="s">
        <v>237</v>
      </c>
      <c r="D99" s="83" t="s">
        <v>238</v>
      </c>
      <c r="E99" s="84">
        <v>0</v>
      </c>
      <c r="F99" s="84">
        <v>0</v>
      </c>
      <c r="G99" s="85" t="s">
        <v>223</v>
      </c>
      <c r="H99" s="86">
        <v>547</v>
      </c>
      <c r="I99" s="86">
        <v>122</v>
      </c>
      <c r="J99" s="87">
        <v>0.22</v>
      </c>
      <c r="K99" s="95">
        <v>0</v>
      </c>
      <c r="L99" s="95">
        <v>0</v>
      </c>
      <c r="M99" s="87" t="s">
        <v>223</v>
      </c>
      <c r="N99" s="86">
        <v>0</v>
      </c>
      <c r="O99" s="86">
        <v>0</v>
      </c>
      <c r="P99" s="87">
        <v>0</v>
      </c>
      <c r="Q99" s="89">
        <v>191473209.95000002</v>
      </c>
      <c r="R99" s="89">
        <v>0</v>
      </c>
      <c r="S99" s="90">
        <v>0</v>
      </c>
      <c r="T99" s="91">
        <v>0</v>
      </c>
      <c r="U99" s="92"/>
      <c r="V99" s="92"/>
      <c r="W99" s="87"/>
    </row>
    <row r="100" spans="1:23" x14ac:dyDescent="0.25">
      <c r="A100" s="82">
        <v>44501</v>
      </c>
      <c r="B100" s="83" t="s">
        <v>162</v>
      </c>
      <c r="C100" s="83" t="s">
        <v>163</v>
      </c>
      <c r="D100" s="83" t="s">
        <v>164</v>
      </c>
      <c r="E100" s="84">
        <v>20287960</v>
      </c>
      <c r="F100" s="84">
        <v>23172130</v>
      </c>
      <c r="G100" s="85">
        <v>1.1421616564701429</v>
      </c>
      <c r="H100" s="86">
        <v>410</v>
      </c>
      <c r="I100" s="86">
        <v>347</v>
      </c>
      <c r="J100" s="87">
        <v>0.85</v>
      </c>
      <c r="K100" s="95">
        <v>19548865</v>
      </c>
      <c r="L100" s="95">
        <v>19548865</v>
      </c>
      <c r="M100" s="87">
        <v>1</v>
      </c>
      <c r="N100" s="86">
        <v>14</v>
      </c>
      <c r="O100" s="86">
        <v>14</v>
      </c>
      <c r="P100" s="87">
        <v>1</v>
      </c>
      <c r="Q100" s="89">
        <v>110537515.31999999</v>
      </c>
      <c r="R100" s="89">
        <v>0</v>
      </c>
      <c r="S100" s="90">
        <v>0</v>
      </c>
      <c r="T100" s="91">
        <v>0</v>
      </c>
      <c r="U100" s="92"/>
      <c r="V100" s="92"/>
      <c r="W100" s="87"/>
    </row>
    <row r="101" spans="1:23" x14ac:dyDescent="0.25">
      <c r="A101" s="82">
        <v>44501</v>
      </c>
      <c r="B101" s="83" t="s">
        <v>165</v>
      </c>
      <c r="C101" s="83" t="s">
        <v>233</v>
      </c>
      <c r="D101" s="83" t="s">
        <v>234</v>
      </c>
      <c r="E101" s="84">
        <v>469753005</v>
      </c>
      <c r="F101" s="84">
        <v>469753005</v>
      </c>
      <c r="G101" s="85">
        <v>1</v>
      </c>
      <c r="H101" s="86">
        <v>285</v>
      </c>
      <c r="I101" s="86">
        <v>541.5</v>
      </c>
      <c r="J101" s="87">
        <v>1.9</v>
      </c>
      <c r="K101" s="95">
        <v>250193787</v>
      </c>
      <c r="L101" s="95">
        <v>250193787</v>
      </c>
      <c r="M101" s="87">
        <v>1</v>
      </c>
      <c r="N101" s="86">
        <v>4</v>
      </c>
      <c r="O101" s="86">
        <v>4</v>
      </c>
      <c r="P101" s="87">
        <v>1</v>
      </c>
      <c r="Q101" s="89">
        <v>280377245.84999996</v>
      </c>
      <c r="R101" s="89">
        <v>0</v>
      </c>
      <c r="S101" s="90">
        <v>0</v>
      </c>
      <c r="T101" s="91">
        <v>0</v>
      </c>
      <c r="U101" s="92"/>
      <c r="V101" s="92"/>
      <c r="W101" s="87"/>
    </row>
    <row r="102" spans="1:23" x14ac:dyDescent="0.25">
      <c r="A102" s="82">
        <v>44501</v>
      </c>
      <c r="B102" s="83" t="s">
        <v>165</v>
      </c>
      <c r="C102" s="83" t="s">
        <v>168</v>
      </c>
      <c r="D102" s="83" t="s">
        <v>169</v>
      </c>
      <c r="E102" s="84">
        <v>24095526.199999999</v>
      </c>
      <c r="F102" s="84">
        <v>24095526.199999999</v>
      </c>
      <c r="G102" s="85">
        <v>1</v>
      </c>
      <c r="H102" s="86">
        <v>285</v>
      </c>
      <c r="I102" s="86">
        <v>552</v>
      </c>
      <c r="J102" s="87">
        <v>1.94</v>
      </c>
      <c r="K102" s="95">
        <v>1665824</v>
      </c>
      <c r="L102" s="95">
        <v>1665824</v>
      </c>
      <c r="M102" s="87">
        <v>1</v>
      </c>
      <c r="N102" s="86">
        <v>1</v>
      </c>
      <c r="O102" s="86">
        <v>1</v>
      </c>
      <c r="P102" s="87">
        <v>1</v>
      </c>
      <c r="Q102" s="89">
        <v>100489027</v>
      </c>
      <c r="R102" s="89">
        <v>0</v>
      </c>
      <c r="S102" s="90">
        <v>0</v>
      </c>
      <c r="T102" s="91">
        <v>0</v>
      </c>
      <c r="U102" s="92"/>
      <c r="V102" s="92"/>
      <c r="W102" s="87"/>
    </row>
    <row r="103" spans="1:23" x14ac:dyDescent="0.25">
      <c r="A103" s="82">
        <v>44501</v>
      </c>
      <c r="B103" s="83" t="s">
        <v>165</v>
      </c>
      <c r="C103" s="83" t="s">
        <v>170</v>
      </c>
      <c r="D103" s="83" t="s">
        <v>171</v>
      </c>
      <c r="E103" s="84">
        <v>20386500</v>
      </c>
      <c r="F103" s="84">
        <v>20386500</v>
      </c>
      <c r="G103" s="85">
        <v>1</v>
      </c>
      <c r="H103" s="86">
        <v>285</v>
      </c>
      <c r="I103" s="86">
        <v>501</v>
      </c>
      <c r="J103" s="87">
        <v>1.76</v>
      </c>
      <c r="K103" s="95">
        <v>3633620</v>
      </c>
      <c r="L103" s="95">
        <v>3633620</v>
      </c>
      <c r="M103" s="87">
        <v>1</v>
      </c>
      <c r="N103" s="86">
        <v>28</v>
      </c>
      <c r="O103" s="86">
        <v>28</v>
      </c>
      <c r="P103" s="87">
        <v>1</v>
      </c>
      <c r="Q103" s="89"/>
      <c r="R103" s="89">
        <v>0</v>
      </c>
      <c r="S103" s="90">
        <v>0</v>
      </c>
      <c r="T103" s="91">
        <v>0</v>
      </c>
      <c r="U103" s="92"/>
      <c r="V103" s="92"/>
      <c r="W103" s="87"/>
    </row>
    <row r="104" spans="1:23" x14ac:dyDescent="0.25">
      <c r="A104" s="82">
        <v>44501</v>
      </c>
      <c r="B104" s="83" t="s">
        <v>172</v>
      </c>
      <c r="C104" s="83" t="s">
        <v>173</v>
      </c>
      <c r="D104" s="83" t="s">
        <v>174</v>
      </c>
      <c r="E104" s="84">
        <v>5157500</v>
      </c>
      <c r="F104" s="84">
        <v>6459470</v>
      </c>
      <c r="G104" s="85">
        <v>1.25244207464857</v>
      </c>
      <c r="H104" s="86">
        <v>415</v>
      </c>
      <c r="I104" s="86">
        <v>374</v>
      </c>
      <c r="J104" s="87">
        <v>0.9</v>
      </c>
      <c r="K104" s="95">
        <v>437470</v>
      </c>
      <c r="L104" s="95">
        <v>437470</v>
      </c>
      <c r="M104" s="87">
        <v>1</v>
      </c>
      <c r="N104" s="86">
        <v>21</v>
      </c>
      <c r="O104" s="86">
        <v>21</v>
      </c>
      <c r="P104" s="87">
        <v>1</v>
      </c>
      <c r="Q104" s="89">
        <v>56534718</v>
      </c>
      <c r="R104" s="89">
        <v>0</v>
      </c>
      <c r="S104" s="90">
        <v>0</v>
      </c>
      <c r="T104" s="91">
        <v>0</v>
      </c>
      <c r="U104" s="92"/>
      <c r="V104" s="92"/>
      <c r="W104" s="87"/>
    </row>
    <row r="105" spans="1:23" x14ac:dyDescent="0.25">
      <c r="A105" s="82">
        <v>44501</v>
      </c>
      <c r="B105" s="83" t="s">
        <v>175</v>
      </c>
      <c r="C105" s="83" t="s">
        <v>176</v>
      </c>
      <c r="D105" s="83" t="s">
        <v>177</v>
      </c>
      <c r="E105" s="84">
        <v>9290190</v>
      </c>
      <c r="F105" s="84">
        <v>15701910</v>
      </c>
      <c r="G105" s="85">
        <v>1.6901602658287935</v>
      </c>
      <c r="H105" s="86">
        <v>402</v>
      </c>
      <c r="I105" s="86">
        <v>496</v>
      </c>
      <c r="J105" s="87">
        <v>1.23</v>
      </c>
      <c r="K105" s="95">
        <v>1520000</v>
      </c>
      <c r="L105" s="95">
        <v>1520000</v>
      </c>
      <c r="M105" s="87">
        <v>1</v>
      </c>
      <c r="N105" s="86">
        <v>12</v>
      </c>
      <c r="O105" s="86">
        <v>12</v>
      </c>
      <c r="P105" s="87">
        <v>1</v>
      </c>
      <c r="Q105" s="89">
        <v>123464718.17999999</v>
      </c>
      <c r="R105" s="89">
        <v>0</v>
      </c>
      <c r="S105" s="90">
        <v>0</v>
      </c>
      <c r="T105" s="91">
        <v>0</v>
      </c>
      <c r="U105" s="92"/>
      <c r="V105" s="92"/>
      <c r="W105" s="87"/>
    </row>
    <row r="106" spans="1:23" x14ac:dyDescent="0.25">
      <c r="A106" s="82">
        <v>44501</v>
      </c>
      <c r="B106" s="83" t="s">
        <v>184</v>
      </c>
      <c r="C106" s="83" t="s">
        <v>185</v>
      </c>
      <c r="D106" s="83" t="s">
        <v>186</v>
      </c>
      <c r="E106" s="84">
        <v>12040550</v>
      </c>
      <c r="F106" s="84">
        <v>12040550</v>
      </c>
      <c r="G106" s="85">
        <v>1</v>
      </c>
      <c r="H106" s="86">
        <v>382.5</v>
      </c>
      <c r="I106" s="86">
        <v>458</v>
      </c>
      <c r="J106" s="87">
        <v>1.2</v>
      </c>
      <c r="K106" s="95">
        <v>4447050</v>
      </c>
      <c r="L106" s="95">
        <v>4447050</v>
      </c>
      <c r="M106" s="87">
        <v>1</v>
      </c>
      <c r="N106" s="86">
        <v>16</v>
      </c>
      <c r="O106" s="86">
        <v>16</v>
      </c>
      <c r="P106" s="87">
        <v>1</v>
      </c>
      <c r="Q106" s="89">
        <v>174185529</v>
      </c>
      <c r="R106" s="89">
        <v>0</v>
      </c>
      <c r="S106" s="90">
        <v>0</v>
      </c>
      <c r="T106" s="91">
        <v>0</v>
      </c>
      <c r="U106" s="92"/>
      <c r="V106" s="92"/>
      <c r="W106" s="87"/>
    </row>
    <row r="107" spans="1:23" x14ac:dyDescent="0.25">
      <c r="A107" s="82">
        <v>44501</v>
      </c>
      <c r="B107" s="83" t="s">
        <v>184</v>
      </c>
      <c r="C107" s="83" t="s">
        <v>187</v>
      </c>
      <c r="D107" s="83" t="s">
        <v>188</v>
      </c>
      <c r="E107" s="84">
        <v>18867307.5</v>
      </c>
      <c r="F107" s="84">
        <v>28518475.780000001</v>
      </c>
      <c r="G107" s="85">
        <v>1.511528647105582</v>
      </c>
      <c r="H107" s="86">
        <v>382.5</v>
      </c>
      <c r="I107" s="86">
        <v>637</v>
      </c>
      <c r="J107" s="87">
        <v>1.67</v>
      </c>
      <c r="K107" s="95">
        <v>8658500</v>
      </c>
      <c r="L107" s="95">
        <v>8658500</v>
      </c>
      <c r="M107" s="87">
        <v>1</v>
      </c>
      <c r="N107" s="86">
        <v>20</v>
      </c>
      <c r="O107" s="86">
        <v>20</v>
      </c>
      <c r="P107" s="87">
        <v>1</v>
      </c>
      <c r="Q107" s="89">
        <v>151215719</v>
      </c>
      <c r="R107" s="89">
        <v>0</v>
      </c>
      <c r="S107" s="90">
        <v>0</v>
      </c>
      <c r="T107" s="91">
        <v>0</v>
      </c>
      <c r="U107" s="92"/>
      <c r="V107" s="92"/>
      <c r="W107" s="87"/>
    </row>
    <row r="108" spans="1:23" x14ac:dyDescent="0.25">
      <c r="A108" s="82">
        <v>44501</v>
      </c>
      <c r="B108" s="83" t="s">
        <v>206</v>
      </c>
      <c r="C108" s="83" t="s">
        <v>207</v>
      </c>
      <c r="D108" s="83" t="s">
        <v>208</v>
      </c>
      <c r="E108" s="84">
        <v>2408790</v>
      </c>
      <c r="F108" s="84">
        <v>5450285.1799999997</v>
      </c>
      <c r="G108" s="85">
        <v>2.2626651472315973</v>
      </c>
      <c r="H108" s="86">
        <v>420</v>
      </c>
      <c r="I108" s="86">
        <v>431</v>
      </c>
      <c r="J108" s="87">
        <v>1.03</v>
      </c>
      <c r="K108" s="95">
        <v>1364080.79</v>
      </c>
      <c r="L108" s="95">
        <v>1364080.79</v>
      </c>
      <c r="M108" s="87">
        <v>1</v>
      </c>
      <c r="N108" s="86">
        <v>8</v>
      </c>
      <c r="O108" s="86">
        <v>8</v>
      </c>
      <c r="P108" s="87">
        <v>1</v>
      </c>
      <c r="Q108" s="89">
        <v>113971635.08000001</v>
      </c>
      <c r="R108" s="89">
        <v>132000</v>
      </c>
      <c r="S108" s="90">
        <v>1</v>
      </c>
      <c r="T108" s="91">
        <v>1.1581829102245075E-3</v>
      </c>
      <c r="U108" s="92"/>
      <c r="V108" s="92"/>
      <c r="W108" s="87"/>
    </row>
    <row r="109" spans="1:23" x14ac:dyDescent="0.25">
      <c r="A109" s="82">
        <v>44501</v>
      </c>
      <c r="B109" s="83" t="s">
        <v>209</v>
      </c>
      <c r="C109" s="83" t="s">
        <v>210</v>
      </c>
      <c r="D109" s="83" t="s">
        <v>211</v>
      </c>
      <c r="E109" s="84">
        <v>2387660</v>
      </c>
      <c r="F109" s="84">
        <v>3872660</v>
      </c>
      <c r="G109" s="85">
        <v>1.6219478485211463</v>
      </c>
      <c r="H109" s="86">
        <v>421</v>
      </c>
      <c r="I109" s="86">
        <v>155</v>
      </c>
      <c r="J109" s="87">
        <v>0.37</v>
      </c>
      <c r="K109" s="95">
        <v>594000</v>
      </c>
      <c r="L109" s="95">
        <v>594000</v>
      </c>
      <c r="M109" s="87">
        <v>1</v>
      </c>
      <c r="N109" s="86">
        <v>5</v>
      </c>
      <c r="O109" s="86">
        <v>5</v>
      </c>
      <c r="P109" s="87">
        <v>1</v>
      </c>
      <c r="Q109" s="89">
        <v>77772659.299999997</v>
      </c>
      <c r="R109" s="89">
        <v>0</v>
      </c>
      <c r="S109" s="90">
        <v>0</v>
      </c>
      <c r="T109" s="91">
        <v>0</v>
      </c>
      <c r="U109" s="92"/>
      <c r="V109" s="92"/>
      <c r="W109" s="87"/>
    </row>
    <row r="110" spans="1:23" x14ac:dyDescent="0.25">
      <c r="A110" s="82">
        <v>44470</v>
      </c>
      <c r="B110" s="83" t="s">
        <v>178</v>
      </c>
      <c r="C110" s="83" t="s">
        <v>179</v>
      </c>
      <c r="D110" s="83" t="s">
        <v>180</v>
      </c>
      <c r="E110" s="84">
        <v>2818090</v>
      </c>
      <c r="F110" s="84">
        <v>5318190</v>
      </c>
      <c r="G110" s="85">
        <v>1.8871611623475475</v>
      </c>
      <c r="H110" s="86">
        <v>379</v>
      </c>
      <c r="I110" s="86">
        <v>705</v>
      </c>
      <c r="J110" s="87">
        <v>1.86</v>
      </c>
      <c r="K110" s="95">
        <v>1889700</v>
      </c>
      <c r="L110" s="95">
        <v>1889700</v>
      </c>
      <c r="M110" s="87">
        <v>1</v>
      </c>
      <c r="N110" s="86">
        <v>4</v>
      </c>
      <c r="O110" s="86">
        <v>4</v>
      </c>
      <c r="P110" s="87">
        <v>1</v>
      </c>
      <c r="Q110" s="89">
        <v>71170868.11999999</v>
      </c>
      <c r="R110" s="89">
        <v>0</v>
      </c>
      <c r="S110" s="90">
        <v>0</v>
      </c>
      <c r="T110" s="91">
        <v>0</v>
      </c>
      <c r="U110" s="92"/>
      <c r="V110" s="92"/>
      <c r="W110" s="87"/>
    </row>
    <row r="111" spans="1:23" x14ac:dyDescent="0.25">
      <c r="A111" s="82">
        <v>44470</v>
      </c>
      <c r="B111" s="83" t="s">
        <v>181</v>
      </c>
      <c r="C111" s="83" t="s">
        <v>218</v>
      </c>
      <c r="D111" s="83" t="s">
        <v>183</v>
      </c>
      <c r="E111" s="84">
        <v>4246890</v>
      </c>
      <c r="F111" s="84">
        <v>5800432.8499999996</v>
      </c>
      <c r="G111" s="85">
        <v>1.3658071789003245</v>
      </c>
      <c r="H111" s="86">
        <v>608</v>
      </c>
      <c r="I111" s="86">
        <v>865</v>
      </c>
      <c r="J111" s="87">
        <v>1.42</v>
      </c>
      <c r="K111" s="95">
        <v>267500</v>
      </c>
      <c r="L111" s="95">
        <v>267500</v>
      </c>
      <c r="M111" s="87">
        <v>1</v>
      </c>
      <c r="N111" s="86">
        <v>8</v>
      </c>
      <c r="O111" s="86">
        <v>8</v>
      </c>
      <c r="P111" s="87">
        <v>1</v>
      </c>
      <c r="Q111" s="89">
        <v>105550824.16</v>
      </c>
      <c r="R111" s="89">
        <v>113905</v>
      </c>
      <c r="S111" s="90">
        <v>1</v>
      </c>
      <c r="T111" s="91">
        <v>1.079148371473976E-3</v>
      </c>
      <c r="U111" s="92"/>
      <c r="V111" s="92"/>
      <c r="W111" s="87"/>
    </row>
    <row r="112" spans="1:23" x14ac:dyDescent="0.25">
      <c r="A112" s="82">
        <v>44470</v>
      </c>
      <c r="B112" s="83" t="s">
        <v>159</v>
      </c>
      <c r="C112" s="83" t="s">
        <v>228</v>
      </c>
      <c r="D112" s="83" t="s">
        <v>229</v>
      </c>
      <c r="E112" s="84">
        <v>0</v>
      </c>
      <c r="F112" s="84">
        <v>0</v>
      </c>
      <c r="G112" s="85" t="s">
        <v>223</v>
      </c>
      <c r="H112" s="86">
        <v>627</v>
      </c>
      <c r="I112" s="86">
        <v>363</v>
      </c>
      <c r="J112" s="87">
        <v>0.57999999999999996</v>
      </c>
      <c r="K112" s="95">
        <v>0</v>
      </c>
      <c r="L112" s="95">
        <v>0</v>
      </c>
      <c r="M112" s="87" t="s">
        <v>223</v>
      </c>
      <c r="N112" s="86">
        <v>0</v>
      </c>
      <c r="O112" s="86">
        <v>0</v>
      </c>
      <c r="P112" s="87">
        <v>0</v>
      </c>
      <c r="Q112" s="89">
        <v>0</v>
      </c>
      <c r="R112" s="89">
        <v>0</v>
      </c>
      <c r="S112" s="90">
        <v>0</v>
      </c>
      <c r="T112" s="91">
        <v>0</v>
      </c>
      <c r="U112" s="92"/>
      <c r="V112" s="92"/>
      <c r="W112" s="87"/>
    </row>
    <row r="113" spans="1:23" x14ac:dyDescent="0.25">
      <c r="A113" s="82">
        <v>44470</v>
      </c>
      <c r="B113" s="83" t="s">
        <v>191</v>
      </c>
      <c r="C113" s="83" t="s">
        <v>192</v>
      </c>
      <c r="D113" s="83" t="s">
        <v>193</v>
      </c>
      <c r="E113" s="84">
        <v>1472901</v>
      </c>
      <c r="F113" s="84">
        <v>3527350.7599999984</v>
      </c>
      <c r="G113" s="85">
        <v>2.39483221207671</v>
      </c>
      <c r="H113" s="86">
        <v>336</v>
      </c>
      <c r="I113" s="86">
        <v>478</v>
      </c>
      <c r="J113" s="87">
        <v>1.42</v>
      </c>
      <c r="K113" s="95">
        <v>0</v>
      </c>
      <c r="L113" s="95">
        <v>0</v>
      </c>
      <c r="M113" s="87" t="s">
        <v>223</v>
      </c>
      <c r="N113" s="86">
        <v>7</v>
      </c>
      <c r="O113" s="86">
        <v>7</v>
      </c>
      <c r="P113" s="87">
        <v>1</v>
      </c>
      <c r="Q113" s="89">
        <v>96443149.100000009</v>
      </c>
      <c r="R113" s="89">
        <v>0</v>
      </c>
      <c r="S113" s="90">
        <v>0</v>
      </c>
      <c r="T113" s="91">
        <v>0</v>
      </c>
      <c r="U113" s="92"/>
      <c r="V113" s="92"/>
      <c r="W113" s="87"/>
    </row>
    <row r="114" spans="1:23" x14ac:dyDescent="0.25">
      <c r="A114" s="82">
        <v>44470</v>
      </c>
      <c r="B114" s="83" t="s">
        <v>194</v>
      </c>
      <c r="C114" s="83" t="s">
        <v>195</v>
      </c>
      <c r="D114" s="83" t="s">
        <v>196</v>
      </c>
      <c r="E114" s="84">
        <v>1418890</v>
      </c>
      <c r="F114" s="84">
        <v>3538226.7699999935</v>
      </c>
      <c r="G114" s="85">
        <v>2.49365826103503</v>
      </c>
      <c r="H114" s="86">
        <v>547</v>
      </c>
      <c r="I114" s="86">
        <v>511</v>
      </c>
      <c r="J114" s="87">
        <v>0.93</v>
      </c>
      <c r="K114" s="95">
        <v>2122518.3200000003</v>
      </c>
      <c r="L114" s="95">
        <v>2122518.3200000003</v>
      </c>
      <c r="M114" s="87">
        <v>1</v>
      </c>
      <c r="N114" s="86">
        <v>12</v>
      </c>
      <c r="O114" s="86">
        <v>12</v>
      </c>
      <c r="P114" s="87">
        <v>1</v>
      </c>
      <c r="Q114" s="89">
        <v>61282200.170000002</v>
      </c>
      <c r="R114" s="89">
        <v>0</v>
      </c>
      <c r="S114" s="90">
        <v>0</v>
      </c>
      <c r="T114" s="91">
        <v>0</v>
      </c>
      <c r="U114" s="92"/>
      <c r="V114" s="92"/>
      <c r="W114" s="87"/>
    </row>
    <row r="115" spans="1:23" x14ac:dyDescent="0.25">
      <c r="A115" s="82">
        <v>44470</v>
      </c>
      <c r="B115" s="83" t="s">
        <v>197</v>
      </c>
      <c r="C115" s="83" t="s">
        <v>221</v>
      </c>
      <c r="D115" s="83" t="s">
        <v>222</v>
      </c>
      <c r="E115" s="84">
        <v>3367880</v>
      </c>
      <c r="F115" s="84">
        <v>5249550.0000000065</v>
      </c>
      <c r="G115" s="85">
        <v>1.55871052412794</v>
      </c>
      <c r="H115" s="86">
        <v>448</v>
      </c>
      <c r="I115" s="86">
        <v>340</v>
      </c>
      <c r="J115" s="87">
        <v>0.76</v>
      </c>
      <c r="K115" s="95">
        <v>1264560</v>
      </c>
      <c r="L115" s="95">
        <v>1264560</v>
      </c>
      <c r="M115" s="87">
        <v>1</v>
      </c>
      <c r="N115" s="86">
        <v>2</v>
      </c>
      <c r="O115" s="86">
        <v>2</v>
      </c>
      <c r="P115" s="87">
        <v>1</v>
      </c>
      <c r="Q115" s="89">
        <v>100271027.69</v>
      </c>
      <c r="R115" s="89">
        <v>593395.5</v>
      </c>
      <c r="S115" s="90">
        <v>3</v>
      </c>
      <c r="T115" s="91">
        <v>5.9179158094854068E-3</v>
      </c>
      <c r="U115" s="92"/>
      <c r="V115" s="92"/>
      <c r="W115" s="87"/>
    </row>
    <row r="116" spans="1:23" x14ac:dyDescent="0.25">
      <c r="A116" s="82">
        <v>44470</v>
      </c>
      <c r="B116" s="83" t="s">
        <v>197</v>
      </c>
      <c r="C116" s="83" t="s">
        <v>198</v>
      </c>
      <c r="D116" s="83" t="s">
        <v>199</v>
      </c>
      <c r="E116" s="84">
        <v>3367880</v>
      </c>
      <c r="F116" s="84">
        <v>5356744.5999999996</v>
      </c>
      <c r="G116" s="85">
        <v>1.5905390334572489</v>
      </c>
      <c r="H116" s="86">
        <v>448</v>
      </c>
      <c r="I116" s="86">
        <v>373</v>
      </c>
      <c r="J116" s="87">
        <v>0.83</v>
      </c>
      <c r="K116" s="95">
        <v>625072.6</v>
      </c>
      <c r="L116" s="95">
        <v>625072.6</v>
      </c>
      <c r="M116" s="87">
        <v>1</v>
      </c>
      <c r="N116" s="86">
        <v>8</v>
      </c>
      <c r="O116" s="86">
        <v>8</v>
      </c>
      <c r="P116" s="87">
        <v>1</v>
      </c>
      <c r="Q116" s="89">
        <v>103521585.28</v>
      </c>
      <c r="R116" s="89">
        <v>0</v>
      </c>
      <c r="S116" s="90">
        <v>0</v>
      </c>
      <c r="T116" s="91">
        <v>0</v>
      </c>
      <c r="U116" s="92"/>
      <c r="V116" s="92"/>
      <c r="W116" s="87"/>
    </row>
    <row r="117" spans="1:23" x14ac:dyDescent="0.25">
      <c r="A117" s="82">
        <v>44470</v>
      </c>
      <c r="B117" s="83" t="s">
        <v>200</v>
      </c>
      <c r="C117" s="83" t="s">
        <v>224</v>
      </c>
      <c r="D117" s="83" t="s">
        <v>225</v>
      </c>
      <c r="E117" s="84">
        <v>2002200</v>
      </c>
      <c r="F117" s="84">
        <v>3141727.26</v>
      </c>
      <c r="G117" s="85">
        <v>1.56913757866347</v>
      </c>
      <c r="H117" s="86">
        <v>365</v>
      </c>
      <c r="I117" s="86">
        <v>278</v>
      </c>
      <c r="J117" s="87">
        <v>0.76</v>
      </c>
      <c r="K117" s="95">
        <v>60500</v>
      </c>
      <c r="L117" s="95">
        <v>60500</v>
      </c>
      <c r="M117" s="87">
        <v>1</v>
      </c>
      <c r="N117" s="86">
        <v>3</v>
      </c>
      <c r="O117" s="86">
        <v>3</v>
      </c>
      <c r="P117" s="87">
        <v>1</v>
      </c>
      <c r="Q117" s="89">
        <v>61159937.469999999</v>
      </c>
      <c r="R117" s="89">
        <v>0</v>
      </c>
      <c r="S117" s="90">
        <v>0</v>
      </c>
      <c r="T117" s="91">
        <v>0</v>
      </c>
      <c r="U117" s="92"/>
      <c r="V117" s="92"/>
      <c r="W117" s="87"/>
    </row>
    <row r="118" spans="1:23" x14ac:dyDescent="0.25">
      <c r="A118" s="82">
        <v>44470</v>
      </c>
      <c r="B118" s="83" t="s">
        <v>203</v>
      </c>
      <c r="C118" s="83" t="s">
        <v>230</v>
      </c>
      <c r="D118" s="83" t="s">
        <v>231</v>
      </c>
      <c r="E118" s="84">
        <v>2104930</v>
      </c>
      <c r="F118" s="84">
        <v>3413000</v>
      </c>
      <c r="G118" s="85">
        <v>1.6214315915493627</v>
      </c>
      <c r="H118" s="86">
        <v>473.5</v>
      </c>
      <c r="I118" s="86">
        <v>495</v>
      </c>
      <c r="J118" s="87">
        <v>1.05</v>
      </c>
      <c r="K118" s="95">
        <v>786500</v>
      </c>
      <c r="L118" s="95">
        <v>786500</v>
      </c>
      <c r="M118" s="87">
        <v>1</v>
      </c>
      <c r="N118" s="86">
        <v>3</v>
      </c>
      <c r="O118" s="86">
        <v>3</v>
      </c>
      <c r="P118" s="87">
        <v>1</v>
      </c>
      <c r="Q118" s="89">
        <v>108320144.84</v>
      </c>
      <c r="R118" s="89">
        <v>224250</v>
      </c>
      <c r="S118" s="90">
        <v>1</v>
      </c>
      <c r="T118" s="91">
        <v>2.0702520323550187E-3</v>
      </c>
      <c r="U118" s="92"/>
      <c r="V118" s="92"/>
      <c r="W118" s="87"/>
    </row>
    <row r="119" spans="1:23" x14ac:dyDescent="0.25">
      <c r="A119" s="82">
        <v>44470</v>
      </c>
      <c r="B119" s="83" t="s">
        <v>203</v>
      </c>
      <c r="C119" s="83" t="s">
        <v>236</v>
      </c>
      <c r="D119" s="83" t="s">
        <v>205</v>
      </c>
      <c r="E119" s="84">
        <v>2104930</v>
      </c>
      <c r="F119" s="84">
        <v>3156960</v>
      </c>
      <c r="G119" s="85">
        <v>1.4997933422964185</v>
      </c>
      <c r="H119" s="86">
        <v>473.5</v>
      </c>
      <c r="I119" s="86">
        <v>710</v>
      </c>
      <c r="J119" s="87">
        <v>1.5</v>
      </c>
      <c r="K119" s="95">
        <v>338360</v>
      </c>
      <c r="L119" s="95">
        <v>338360</v>
      </c>
      <c r="M119" s="87">
        <v>1</v>
      </c>
      <c r="N119" s="86">
        <v>5</v>
      </c>
      <c r="O119" s="86">
        <v>5</v>
      </c>
      <c r="P119" s="87">
        <v>1</v>
      </c>
      <c r="Q119" s="89">
        <v>134948808.43000001</v>
      </c>
      <c r="R119" s="89">
        <v>149700</v>
      </c>
      <c r="S119" s="90">
        <v>2</v>
      </c>
      <c r="T119" s="91">
        <v>1.1093095355314061E-3</v>
      </c>
      <c r="U119" s="92"/>
      <c r="V119" s="92"/>
      <c r="W119" s="87"/>
    </row>
    <row r="120" spans="1:23" x14ac:dyDescent="0.25">
      <c r="A120" s="82">
        <v>44470</v>
      </c>
      <c r="B120" s="83" t="s">
        <v>212</v>
      </c>
      <c r="C120" s="83" t="s">
        <v>213</v>
      </c>
      <c r="D120" s="83" t="s">
        <v>214</v>
      </c>
      <c r="E120" s="84">
        <v>18947500</v>
      </c>
      <c r="F120" s="84">
        <v>26030197.449999999</v>
      </c>
      <c r="G120" s="85">
        <v>1.3738064362053042</v>
      </c>
      <c r="H120" s="86">
        <v>396</v>
      </c>
      <c r="I120" s="86">
        <v>262</v>
      </c>
      <c r="J120" s="87">
        <v>0.66</v>
      </c>
      <c r="K120" s="95">
        <v>15299500</v>
      </c>
      <c r="L120" s="95">
        <v>15299500</v>
      </c>
      <c r="M120" s="87">
        <v>1</v>
      </c>
      <c r="N120" s="86">
        <v>6</v>
      </c>
      <c r="O120" s="86">
        <v>6</v>
      </c>
      <c r="P120" s="87">
        <v>1</v>
      </c>
      <c r="Q120" s="89"/>
      <c r="R120" s="89">
        <v>525004.5</v>
      </c>
      <c r="S120" s="90">
        <v>5</v>
      </c>
      <c r="T120" s="91">
        <v>0</v>
      </c>
      <c r="U120" s="92"/>
      <c r="V120" s="92"/>
      <c r="W120" s="87"/>
    </row>
    <row r="121" spans="1:23" x14ac:dyDescent="0.25">
      <c r="A121" s="82">
        <v>44470</v>
      </c>
      <c r="B121" s="83" t="s">
        <v>212</v>
      </c>
      <c r="C121" s="83" t="s">
        <v>237</v>
      </c>
      <c r="D121" s="83" t="s">
        <v>238</v>
      </c>
      <c r="E121" s="84">
        <v>0</v>
      </c>
      <c r="F121" s="84">
        <v>0</v>
      </c>
      <c r="G121" s="85" t="s">
        <v>223</v>
      </c>
      <c r="H121" s="86">
        <v>547</v>
      </c>
      <c r="I121" s="86">
        <v>122</v>
      </c>
      <c r="J121" s="87">
        <v>0.22</v>
      </c>
      <c r="K121" s="95">
        <v>0</v>
      </c>
      <c r="L121" s="95">
        <v>0</v>
      </c>
      <c r="M121" s="87" t="s">
        <v>223</v>
      </c>
      <c r="N121" s="86">
        <v>0</v>
      </c>
      <c r="O121" s="86">
        <v>0</v>
      </c>
      <c r="P121" s="87">
        <v>0</v>
      </c>
      <c r="Q121" s="89">
        <v>191473209.95000002</v>
      </c>
      <c r="R121" s="89">
        <v>0</v>
      </c>
      <c r="S121" s="90">
        <v>0</v>
      </c>
      <c r="T121" s="91">
        <v>0</v>
      </c>
      <c r="U121" s="92"/>
      <c r="V121" s="92"/>
      <c r="W121" s="87"/>
    </row>
    <row r="122" spans="1:23" x14ac:dyDescent="0.25">
      <c r="A122" s="82">
        <v>44470</v>
      </c>
      <c r="B122" s="83" t="s">
        <v>162</v>
      </c>
      <c r="C122" s="83" t="s">
        <v>163</v>
      </c>
      <c r="D122" s="83" t="s">
        <v>164</v>
      </c>
      <c r="E122" s="84">
        <v>20287960</v>
      </c>
      <c r="F122" s="84">
        <v>23172130</v>
      </c>
      <c r="G122" s="85">
        <v>1.1421616564701429</v>
      </c>
      <c r="H122" s="86">
        <v>410</v>
      </c>
      <c r="I122" s="86">
        <v>347</v>
      </c>
      <c r="J122" s="87">
        <v>0.85</v>
      </c>
      <c r="K122" s="95">
        <v>19548865</v>
      </c>
      <c r="L122" s="95">
        <v>19548865</v>
      </c>
      <c r="M122" s="87">
        <v>1</v>
      </c>
      <c r="N122" s="86">
        <v>14</v>
      </c>
      <c r="O122" s="86">
        <v>14</v>
      </c>
      <c r="P122" s="87">
        <v>1</v>
      </c>
      <c r="Q122" s="89">
        <v>110537515.31999999</v>
      </c>
      <c r="R122" s="89">
        <v>0</v>
      </c>
      <c r="S122" s="90">
        <v>0</v>
      </c>
      <c r="T122" s="91">
        <v>0</v>
      </c>
      <c r="U122" s="92"/>
      <c r="V122" s="92"/>
      <c r="W122" s="87"/>
    </row>
    <row r="123" spans="1:23" x14ac:dyDescent="0.25">
      <c r="A123" s="82">
        <v>44470</v>
      </c>
      <c r="B123" s="83" t="s">
        <v>165</v>
      </c>
      <c r="C123" s="83" t="s">
        <v>233</v>
      </c>
      <c r="D123" s="83" t="s">
        <v>234</v>
      </c>
      <c r="E123" s="84">
        <v>469753005</v>
      </c>
      <c r="F123" s="84">
        <v>469753005</v>
      </c>
      <c r="G123" s="85">
        <v>1</v>
      </c>
      <c r="H123" s="86">
        <v>285</v>
      </c>
      <c r="I123" s="86">
        <v>541.5</v>
      </c>
      <c r="J123" s="87">
        <v>1.9</v>
      </c>
      <c r="K123" s="95">
        <v>250193787</v>
      </c>
      <c r="L123" s="95">
        <v>250193787</v>
      </c>
      <c r="M123" s="87">
        <v>1</v>
      </c>
      <c r="N123" s="86">
        <v>4</v>
      </c>
      <c r="O123" s="86">
        <v>4</v>
      </c>
      <c r="P123" s="87">
        <v>1</v>
      </c>
      <c r="Q123" s="89">
        <v>280377245.84999996</v>
      </c>
      <c r="R123" s="89">
        <v>0</v>
      </c>
      <c r="S123" s="90">
        <v>0</v>
      </c>
      <c r="T123" s="91">
        <v>0</v>
      </c>
      <c r="U123" s="92"/>
      <c r="V123" s="92"/>
      <c r="W123" s="87"/>
    </row>
    <row r="124" spans="1:23" x14ac:dyDescent="0.25">
      <c r="A124" s="82">
        <v>44470</v>
      </c>
      <c r="B124" s="83" t="s">
        <v>165</v>
      </c>
      <c r="C124" s="83" t="s">
        <v>168</v>
      </c>
      <c r="D124" s="83" t="s">
        <v>169</v>
      </c>
      <c r="E124" s="84">
        <v>24095526.199999999</v>
      </c>
      <c r="F124" s="84">
        <v>24095526.199999999</v>
      </c>
      <c r="G124" s="85">
        <v>1</v>
      </c>
      <c r="H124" s="86">
        <v>285</v>
      </c>
      <c r="I124" s="86">
        <v>552</v>
      </c>
      <c r="J124" s="87">
        <v>1.94</v>
      </c>
      <c r="K124" s="95">
        <v>1665824</v>
      </c>
      <c r="L124" s="95">
        <v>1665824</v>
      </c>
      <c r="M124" s="87">
        <v>1</v>
      </c>
      <c r="N124" s="86">
        <v>1</v>
      </c>
      <c r="O124" s="86">
        <v>1</v>
      </c>
      <c r="P124" s="87">
        <v>1</v>
      </c>
      <c r="Q124" s="89">
        <v>100489027</v>
      </c>
      <c r="R124" s="89">
        <v>0</v>
      </c>
      <c r="S124" s="90">
        <v>0</v>
      </c>
      <c r="T124" s="91">
        <v>0</v>
      </c>
      <c r="U124" s="92"/>
      <c r="V124" s="92"/>
      <c r="W124" s="87"/>
    </row>
    <row r="125" spans="1:23" x14ac:dyDescent="0.25">
      <c r="A125" s="82">
        <v>44470</v>
      </c>
      <c r="B125" s="83" t="s">
        <v>165</v>
      </c>
      <c r="C125" s="83" t="s">
        <v>170</v>
      </c>
      <c r="D125" s="83" t="s">
        <v>171</v>
      </c>
      <c r="E125" s="84">
        <v>20386500</v>
      </c>
      <c r="F125" s="84">
        <v>20386500</v>
      </c>
      <c r="G125" s="85">
        <v>1</v>
      </c>
      <c r="H125" s="86">
        <v>285</v>
      </c>
      <c r="I125" s="86">
        <v>501</v>
      </c>
      <c r="J125" s="87">
        <v>1.76</v>
      </c>
      <c r="K125" s="95">
        <v>3633620</v>
      </c>
      <c r="L125" s="95">
        <v>3633620</v>
      </c>
      <c r="M125" s="87">
        <v>1</v>
      </c>
      <c r="N125" s="86">
        <v>28</v>
      </c>
      <c r="O125" s="86">
        <v>28</v>
      </c>
      <c r="P125" s="87">
        <v>1</v>
      </c>
      <c r="Q125" s="89"/>
      <c r="R125" s="89">
        <v>0</v>
      </c>
      <c r="S125" s="90">
        <v>0</v>
      </c>
      <c r="T125" s="91">
        <v>0</v>
      </c>
      <c r="U125" s="92"/>
      <c r="V125" s="92"/>
      <c r="W125" s="87"/>
    </row>
    <row r="126" spans="1:23" x14ac:dyDescent="0.25">
      <c r="A126" s="82">
        <v>44470</v>
      </c>
      <c r="B126" s="83" t="s">
        <v>172</v>
      </c>
      <c r="C126" s="83" t="s">
        <v>173</v>
      </c>
      <c r="D126" s="83" t="s">
        <v>174</v>
      </c>
      <c r="E126" s="84">
        <v>5157500</v>
      </c>
      <c r="F126" s="84">
        <v>6459470</v>
      </c>
      <c r="G126" s="85">
        <v>1.25244207464857</v>
      </c>
      <c r="H126" s="86">
        <v>415</v>
      </c>
      <c r="I126" s="86">
        <v>374</v>
      </c>
      <c r="J126" s="87">
        <v>0.9</v>
      </c>
      <c r="K126" s="95">
        <v>437470</v>
      </c>
      <c r="L126" s="95">
        <v>437470</v>
      </c>
      <c r="M126" s="87">
        <v>1</v>
      </c>
      <c r="N126" s="86">
        <v>21</v>
      </c>
      <c r="O126" s="86">
        <v>21</v>
      </c>
      <c r="P126" s="87">
        <v>1</v>
      </c>
      <c r="Q126" s="89">
        <v>56534718</v>
      </c>
      <c r="R126" s="89">
        <v>0</v>
      </c>
      <c r="S126" s="90">
        <v>0</v>
      </c>
      <c r="T126" s="91">
        <v>0</v>
      </c>
      <c r="U126" s="92"/>
      <c r="V126" s="92"/>
      <c r="W126" s="87"/>
    </row>
    <row r="127" spans="1:23" x14ac:dyDescent="0.25">
      <c r="A127" s="82">
        <v>44470</v>
      </c>
      <c r="B127" s="83" t="s">
        <v>175</v>
      </c>
      <c r="C127" s="83" t="s">
        <v>176</v>
      </c>
      <c r="D127" s="83" t="s">
        <v>177</v>
      </c>
      <c r="E127" s="84">
        <v>9290190</v>
      </c>
      <c r="F127" s="84">
        <v>15701910</v>
      </c>
      <c r="G127" s="85">
        <v>1.6901602658287935</v>
      </c>
      <c r="H127" s="86">
        <v>402</v>
      </c>
      <c r="I127" s="86">
        <v>496</v>
      </c>
      <c r="J127" s="87">
        <v>1.23</v>
      </c>
      <c r="K127" s="95">
        <v>1520000</v>
      </c>
      <c r="L127" s="95">
        <v>1520000</v>
      </c>
      <c r="M127" s="87">
        <v>1</v>
      </c>
      <c r="N127" s="86">
        <v>12</v>
      </c>
      <c r="O127" s="86">
        <v>12</v>
      </c>
      <c r="P127" s="87">
        <v>1</v>
      </c>
      <c r="Q127" s="89">
        <v>123464718.17999999</v>
      </c>
      <c r="R127" s="89">
        <v>0</v>
      </c>
      <c r="S127" s="90">
        <v>0</v>
      </c>
      <c r="T127" s="91">
        <v>0</v>
      </c>
      <c r="U127" s="92"/>
      <c r="V127" s="92"/>
      <c r="W127" s="87"/>
    </row>
    <row r="128" spans="1:23" x14ac:dyDescent="0.25">
      <c r="A128" s="82">
        <v>44470</v>
      </c>
      <c r="B128" s="83" t="s">
        <v>184</v>
      </c>
      <c r="C128" s="83" t="s">
        <v>185</v>
      </c>
      <c r="D128" s="83" t="s">
        <v>186</v>
      </c>
      <c r="E128" s="84">
        <v>12040550</v>
      </c>
      <c r="F128" s="84">
        <v>12040550</v>
      </c>
      <c r="G128" s="85">
        <v>1</v>
      </c>
      <c r="H128" s="86">
        <v>382.5</v>
      </c>
      <c r="I128" s="86">
        <v>458</v>
      </c>
      <c r="J128" s="87">
        <v>1.2</v>
      </c>
      <c r="K128" s="95">
        <v>4447050</v>
      </c>
      <c r="L128" s="95">
        <v>4447050</v>
      </c>
      <c r="M128" s="87">
        <v>1</v>
      </c>
      <c r="N128" s="86">
        <v>16</v>
      </c>
      <c r="O128" s="86">
        <v>16</v>
      </c>
      <c r="P128" s="87">
        <v>1</v>
      </c>
      <c r="Q128" s="89">
        <v>174185529</v>
      </c>
      <c r="R128" s="89">
        <v>0</v>
      </c>
      <c r="S128" s="90">
        <v>0</v>
      </c>
      <c r="T128" s="91">
        <v>0</v>
      </c>
      <c r="U128" s="92"/>
      <c r="V128" s="92"/>
      <c r="W128" s="87"/>
    </row>
    <row r="129" spans="1:23" x14ac:dyDescent="0.25">
      <c r="A129" s="82">
        <v>44470</v>
      </c>
      <c r="B129" s="83" t="s">
        <v>184</v>
      </c>
      <c r="C129" s="83" t="s">
        <v>187</v>
      </c>
      <c r="D129" s="83" t="s">
        <v>188</v>
      </c>
      <c r="E129" s="84">
        <v>18867307.5</v>
      </c>
      <c r="F129" s="84">
        <v>28518475.780000001</v>
      </c>
      <c r="G129" s="85">
        <v>1.511528647105582</v>
      </c>
      <c r="H129" s="86">
        <v>382.5</v>
      </c>
      <c r="I129" s="86">
        <v>637</v>
      </c>
      <c r="J129" s="87">
        <v>1.67</v>
      </c>
      <c r="K129" s="95">
        <v>8658500</v>
      </c>
      <c r="L129" s="95">
        <v>8658500</v>
      </c>
      <c r="M129" s="87">
        <v>1</v>
      </c>
      <c r="N129" s="86">
        <v>20</v>
      </c>
      <c r="O129" s="86">
        <v>20</v>
      </c>
      <c r="P129" s="87">
        <v>1</v>
      </c>
      <c r="Q129" s="89">
        <v>151215719</v>
      </c>
      <c r="R129" s="89">
        <v>0</v>
      </c>
      <c r="S129" s="90">
        <v>0</v>
      </c>
      <c r="T129" s="91">
        <v>0</v>
      </c>
      <c r="U129" s="92"/>
      <c r="V129" s="92"/>
      <c r="W129" s="87"/>
    </row>
    <row r="130" spans="1:23" x14ac:dyDescent="0.25">
      <c r="A130" s="82">
        <v>44470</v>
      </c>
      <c r="B130" s="83" t="s">
        <v>206</v>
      </c>
      <c r="C130" s="83" t="s">
        <v>207</v>
      </c>
      <c r="D130" s="83" t="s">
        <v>208</v>
      </c>
      <c r="E130" s="84">
        <v>2408790</v>
      </c>
      <c r="F130" s="84">
        <v>5450285.1799999997</v>
      </c>
      <c r="G130" s="85">
        <v>2.2626651472315973</v>
      </c>
      <c r="H130" s="86">
        <v>420</v>
      </c>
      <c r="I130" s="86">
        <v>431</v>
      </c>
      <c r="J130" s="87">
        <v>1.03</v>
      </c>
      <c r="K130" s="95">
        <v>1364080.79</v>
      </c>
      <c r="L130" s="95">
        <v>1364080.79</v>
      </c>
      <c r="M130" s="87">
        <v>1</v>
      </c>
      <c r="N130" s="86">
        <v>8</v>
      </c>
      <c r="O130" s="86">
        <v>8</v>
      </c>
      <c r="P130" s="87">
        <v>1</v>
      </c>
      <c r="Q130" s="89">
        <v>113971635.08000001</v>
      </c>
      <c r="R130" s="89">
        <v>132000</v>
      </c>
      <c r="S130" s="90">
        <v>1</v>
      </c>
      <c r="T130" s="91">
        <v>1.1581829102245075E-3</v>
      </c>
      <c r="U130" s="92"/>
      <c r="V130" s="92"/>
      <c r="W130" s="87"/>
    </row>
    <row r="131" spans="1:23" x14ac:dyDescent="0.25">
      <c r="A131" s="82">
        <v>44470</v>
      </c>
      <c r="B131" s="83" t="s">
        <v>209</v>
      </c>
      <c r="C131" s="83" t="s">
        <v>210</v>
      </c>
      <c r="D131" s="83" t="s">
        <v>211</v>
      </c>
      <c r="E131" s="84">
        <v>2387660</v>
      </c>
      <c r="F131" s="84">
        <v>3872660</v>
      </c>
      <c r="G131" s="85">
        <v>1.6219478485211463</v>
      </c>
      <c r="H131" s="86">
        <v>421</v>
      </c>
      <c r="I131" s="86">
        <v>155</v>
      </c>
      <c r="J131" s="87">
        <v>0.37</v>
      </c>
      <c r="K131" s="95">
        <v>594000</v>
      </c>
      <c r="L131" s="95">
        <v>594000</v>
      </c>
      <c r="M131" s="87">
        <v>1</v>
      </c>
      <c r="N131" s="86">
        <v>5</v>
      </c>
      <c r="O131" s="86">
        <v>5</v>
      </c>
      <c r="P131" s="87">
        <v>1</v>
      </c>
      <c r="Q131" s="89">
        <v>77772659.299999997</v>
      </c>
      <c r="R131" s="89">
        <v>0</v>
      </c>
      <c r="S131" s="90">
        <v>0</v>
      </c>
      <c r="T131" s="91">
        <v>0</v>
      </c>
      <c r="U131" s="92"/>
      <c r="V131" s="92"/>
      <c r="W131" s="87"/>
    </row>
    <row r="132" spans="1:23" x14ac:dyDescent="0.25">
      <c r="A132" s="82">
        <v>44440</v>
      </c>
      <c r="B132" s="83" t="s">
        <v>159</v>
      </c>
      <c r="C132" s="83" t="s">
        <v>239</v>
      </c>
      <c r="D132" s="83" t="s">
        <v>240</v>
      </c>
      <c r="E132" s="84">
        <v>50780214</v>
      </c>
      <c r="F132" s="84">
        <v>34649060</v>
      </c>
      <c r="G132" s="85">
        <v>0.68233387121999922</v>
      </c>
      <c r="H132" s="86"/>
      <c r="I132" s="86"/>
      <c r="J132" s="87"/>
      <c r="K132" s="95">
        <v>35546149.799999997</v>
      </c>
      <c r="L132" s="95">
        <v>34649060</v>
      </c>
      <c r="M132" s="87">
        <v>0.97476267317142751</v>
      </c>
      <c r="N132" s="86">
        <v>3.896551724137931</v>
      </c>
      <c r="O132" s="86">
        <v>6</v>
      </c>
      <c r="P132" s="87">
        <v>1.5398230088495575</v>
      </c>
      <c r="Q132" s="89">
        <v>141659277.56999999</v>
      </c>
      <c r="R132" s="89">
        <v>0</v>
      </c>
      <c r="S132" s="90">
        <v>0</v>
      </c>
      <c r="T132" s="91">
        <v>0</v>
      </c>
      <c r="U132" s="92"/>
      <c r="V132" s="92"/>
      <c r="W132" s="87"/>
    </row>
    <row r="133" spans="1:23" x14ac:dyDescent="0.25">
      <c r="A133" s="82">
        <v>44440</v>
      </c>
      <c r="B133" s="83" t="s">
        <v>162</v>
      </c>
      <c r="C133" s="83" t="s">
        <v>163</v>
      </c>
      <c r="D133" s="83" t="s">
        <v>164</v>
      </c>
      <c r="E133" s="84">
        <v>101560428</v>
      </c>
      <c r="F133" s="84">
        <v>102904215.31999999</v>
      </c>
      <c r="G133" s="85">
        <v>1.0132314066262107</v>
      </c>
      <c r="H133" s="86"/>
      <c r="I133" s="86"/>
      <c r="J133" s="87"/>
      <c r="K133" s="95">
        <v>71092299.599999994</v>
      </c>
      <c r="L133" s="95">
        <v>97634982</v>
      </c>
      <c r="M133" s="87">
        <v>1.3733552374777873</v>
      </c>
      <c r="N133" s="86">
        <v>6.7931034482758621</v>
      </c>
      <c r="O133" s="86">
        <v>9</v>
      </c>
      <c r="P133" s="87">
        <v>1.3248730964467006</v>
      </c>
      <c r="Q133" s="89">
        <v>145210051.06999999</v>
      </c>
      <c r="R133" s="89">
        <v>423622</v>
      </c>
      <c r="S133" s="90">
        <v>2</v>
      </c>
      <c r="T133" s="91">
        <v>2.9173049446542007E-3</v>
      </c>
      <c r="U133" s="92"/>
      <c r="V133" s="92"/>
      <c r="W133" s="87"/>
    </row>
    <row r="134" spans="1:23" x14ac:dyDescent="0.25">
      <c r="A134" s="82">
        <v>44440</v>
      </c>
      <c r="B134" s="83" t="s">
        <v>165</v>
      </c>
      <c r="C134" s="83" t="s">
        <v>233</v>
      </c>
      <c r="D134" s="83" t="s">
        <v>234</v>
      </c>
      <c r="E134" s="84">
        <v>101560427.5</v>
      </c>
      <c r="F134" s="84">
        <v>178816818.34999967</v>
      </c>
      <c r="G134" s="85">
        <v>1.7606938327430699</v>
      </c>
      <c r="H134" s="86"/>
      <c r="I134" s="86"/>
      <c r="J134" s="87"/>
      <c r="K134" s="95">
        <v>71092299.25</v>
      </c>
      <c r="L134" s="95">
        <v>131074948.77000029</v>
      </c>
      <c r="M134" s="87">
        <v>1.84372921051643</v>
      </c>
      <c r="N134" s="86">
        <v>7</v>
      </c>
      <c r="O134" s="86">
        <v>14</v>
      </c>
      <c r="P134" s="87">
        <v>2</v>
      </c>
      <c r="Q134" s="89">
        <v>298271852.45999998</v>
      </c>
      <c r="R134" s="89">
        <v>0</v>
      </c>
      <c r="S134" s="90">
        <v>0</v>
      </c>
      <c r="T134" s="91">
        <v>0</v>
      </c>
      <c r="U134" s="92"/>
      <c r="V134" s="92"/>
      <c r="W134" s="87"/>
    </row>
    <row r="135" spans="1:23" x14ac:dyDescent="0.25">
      <c r="A135" s="82">
        <v>44440</v>
      </c>
      <c r="B135" s="83" t="s">
        <v>165</v>
      </c>
      <c r="C135" s="83" t="s">
        <v>241</v>
      </c>
      <c r="D135" s="83" t="s">
        <v>169</v>
      </c>
      <c r="E135" s="84">
        <v>101560427.5</v>
      </c>
      <c r="F135" s="84">
        <v>100489027</v>
      </c>
      <c r="G135" s="85">
        <v>0.98945061057369021</v>
      </c>
      <c r="H135" s="86"/>
      <c r="I135" s="86"/>
      <c r="J135" s="87"/>
      <c r="K135" s="95">
        <v>71092299.25</v>
      </c>
      <c r="L135" s="95">
        <v>100264471</v>
      </c>
      <c r="M135" s="87">
        <v>1.4103422179020324</v>
      </c>
      <c r="N135" s="86">
        <v>7</v>
      </c>
      <c r="O135" s="86">
        <v>10</v>
      </c>
      <c r="P135" s="87">
        <v>1.4285714285714286</v>
      </c>
      <c r="Q135" s="89">
        <v>115471479</v>
      </c>
      <c r="R135" s="89">
        <v>0</v>
      </c>
      <c r="S135" s="90">
        <v>0</v>
      </c>
      <c r="T135" s="91">
        <v>0</v>
      </c>
      <c r="U135" s="92"/>
      <c r="V135" s="92"/>
      <c r="W135" s="87"/>
    </row>
    <row r="136" spans="1:23" x14ac:dyDescent="0.25">
      <c r="A136" s="82">
        <v>44440</v>
      </c>
      <c r="B136" s="83" t="s">
        <v>172</v>
      </c>
      <c r="C136" s="83" t="s">
        <v>242</v>
      </c>
      <c r="D136" s="83" t="s">
        <v>243</v>
      </c>
      <c r="E136" s="84">
        <v>101560428</v>
      </c>
      <c r="F136" s="84">
        <v>41935577</v>
      </c>
      <c r="G136" s="85">
        <v>0.41291256669379139</v>
      </c>
      <c r="H136" s="86"/>
      <c r="I136" s="86"/>
      <c r="J136" s="87"/>
      <c r="K136" s="95">
        <v>71092299.599999994</v>
      </c>
      <c r="L136" s="95">
        <v>39273282</v>
      </c>
      <c r="M136" s="87">
        <v>0.55242666534871809</v>
      </c>
      <c r="N136" s="86">
        <v>6.7931034482758621</v>
      </c>
      <c r="O136" s="86">
        <v>0</v>
      </c>
      <c r="P136" s="87">
        <v>0</v>
      </c>
      <c r="Q136" s="89">
        <v>0</v>
      </c>
      <c r="R136" s="89">
        <v>0</v>
      </c>
      <c r="S136" s="90">
        <v>0</v>
      </c>
      <c r="T136" s="91">
        <v>0</v>
      </c>
      <c r="U136" s="92"/>
      <c r="V136" s="92"/>
      <c r="W136" s="87"/>
    </row>
    <row r="137" spans="1:23" x14ac:dyDescent="0.25">
      <c r="A137" s="82">
        <v>44440</v>
      </c>
      <c r="B137" s="83" t="s">
        <v>175</v>
      </c>
      <c r="C137" s="83" t="s">
        <v>176</v>
      </c>
      <c r="D137" s="83" t="s">
        <v>177</v>
      </c>
      <c r="E137" s="84">
        <v>101560428</v>
      </c>
      <c r="F137" s="84">
        <v>123464718.17999999</v>
      </c>
      <c r="G137" s="85">
        <v>1.2156774110877122</v>
      </c>
      <c r="H137" s="86"/>
      <c r="I137" s="86"/>
      <c r="J137" s="87"/>
      <c r="K137" s="95">
        <v>71092299.599999994</v>
      </c>
      <c r="L137" s="95">
        <v>99727759.310000002</v>
      </c>
      <c r="M137" s="87">
        <v>1.4027927056955127</v>
      </c>
      <c r="N137" s="86">
        <v>6.7931034482758621</v>
      </c>
      <c r="O137" s="86">
        <v>12</v>
      </c>
      <c r="P137" s="87">
        <v>1.79695431472081</v>
      </c>
      <c r="Q137" s="89">
        <v>125769421.69999999</v>
      </c>
      <c r="R137" s="89">
        <v>0</v>
      </c>
      <c r="S137" s="90">
        <v>0</v>
      </c>
      <c r="T137" s="91">
        <v>0</v>
      </c>
      <c r="U137" s="92"/>
      <c r="V137" s="92"/>
      <c r="W137" s="87"/>
    </row>
    <row r="138" spans="1:23" x14ac:dyDescent="0.25">
      <c r="A138" s="82">
        <v>44440</v>
      </c>
      <c r="B138" s="83" t="s">
        <v>178</v>
      </c>
      <c r="C138" s="83" t="s">
        <v>179</v>
      </c>
      <c r="D138" s="83" t="s">
        <v>180</v>
      </c>
      <c r="E138" s="84">
        <v>50780214</v>
      </c>
      <c r="F138" s="84">
        <v>38299106.349999994</v>
      </c>
      <c r="G138" s="85">
        <v>0.7542131734616162</v>
      </c>
      <c r="H138" s="86"/>
      <c r="I138" s="86"/>
      <c r="J138" s="87"/>
      <c r="K138" s="95">
        <v>35546149.799999997</v>
      </c>
      <c r="L138" s="95">
        <v>34720913</v>
      </c>
      <c r="M138" s="87">
        <v>0.97678407353136187</v>
      </c>
      <c r="N138" s="86">
        <v>3.896551724137931</v>
      </c>
      <c r="O138" s="86">
        <v>8</v>
      </c>
      <c r="P138" s="87">
        <v>2.0796460176991101</v>
      </c>
      <c r="Q138" s="89">
        <v>70055040.299999997</v>
      </c>
      <c r="R138" s="89">
        <v>223400</v>
      </c>
      <c r="S138" s="90">
        <v>1</v>
      </c>
      <c r="T138" s="91">
        <v>3.1889211546139102E-3</v>
      </c>
      <c r="U138" s="92"/>
      <c r="V138" s="92"/>
      <c r="W138" s="87"/>
    </row>
    <row r="139" spans="1:23" x14ac:dyDescent="0.25">
      <c r="A139" s="82">
        <v>44440</v>
      </c>
      <c r="B139" s="83" t="s">
        <v>181</v>
      </c>
      <c r="C139" s="83" t="s">
        <v>182</v>
      </c>
      <c r="D139" s="83" t="s">
        <v>183</v>
      </c>
      <c r="E139" s="84">
        <v>50780214</v>
      </c>
      <c r="F139" s="84">
        <v>65447495.389999993</v>
      </c>
      <c r="G139" s="85">
        <v>1.2888385108026523</v>
      </c>
      <c r="H139" s="86"/>
      <c r="I139" s="86"/>
      <c r="J139" s="87"/>
      <c r="K139" s="95">
        <v>35546149.799999997</v>
      </c>
      <c r="L139" s="95">
        <v>59748413.329999998</v>
      </c>
      <c r="M139" s="87">
        <v>1.6808687766797181</v>
      </c>
      <c r="N139" s="86">
        <v>3.896551724137931</v>
      </c>
      <c r="O139" s="86">
        <v>6</v>
      </c>
      <c r="P139" s="87">
        <v>1.61946902654867</v>
      </c>
      <c r="Q139" s="89">
        <v>135731951.22</v>
      </c>
      <c r="R139" s="89">
        <v>0</v>
      </c>
      <c r="S139" s="90">
        <v>0</v>
      </c>
      <c r="T139" s="91">
        <v>0</v>
      </c>
      <c r="U139" s="92"/>
      <c r="V139" s="92"/>
      <c r="W139" s="87"/>
    </row>
    <row r="140" spans="1:23" x14ac:dyDescent="0.25">
      <c r="A140" s="82">
        <v>44440</v>
      </c>
      <c r="B140" s="83" t="s">
        <v>184</v>
      </c>
      <c r="C140" s="83" t="s">
        <v>185</v>
      </c>
      <c r="D140" s="83" t="s">
        <v>186</v>
      </c>
      <c r="E140" s="84">
        <v>101560427.5</v>
      </c>
      <c r="F140" s="84">
        <v>174185529</v>
      </c>
      <c r="G140" s="85">
        <v>1.7150925147494087</v>
      </c>
      <c r="H140" s="86"/>
      <c r="I140" s="86"/>
      <c r="J140" s="87"/>
      <c r="K140" s="95">
        <v>71092299.25</v>
      </c>
      <c r="L140" s="95">
        <v>157095423</v>
      </c>
      <c r="M140" s="87">
        <v>2.2097389542510824</v>
      </c>
      <c r="N140" s="86">
        <v>6.2931034482758621</v>
      </c>
      <c r="O140" s="86">
        <v>10</v>
      </c>
      <c r="P140" s="87">
        <v>1.6082191780821899</v>
      </c>
      <c r="Q140" s="89">
        <v>148903770.20999998</v>
      </c>
      <c r="R140" s="89">
        <v>0</v>
      </c>
      <c r="S140" s="90">
        <v>0</v>
      </c>
      <c r="T140" s="91">
        <v>0</v>
      </c>
      <c r="U140" s="92"/>
      <c r="V140" s="92"/>
      <c r="W140" s="87"/>
    </row>
    <row r="141" spans="1:23" x14ac:dyDescent="0.25">
      <c r="A141" s="82">
        <v>44440</v>
      </c>
      <c r="B141" s="83" t="s">
        <v>184</v>
      </c>
      <c r="C141" s="83" t="s">
        <v>187</v>
      </c>
      <c r="D141" s="83" t="s">
        <v>188</v>
      </c>
      <c r="E141" s="84">
        <v>101560427.5</v>
      </c>
      <c r="F141" s="84">
        <v>151215719</v>
      </c>
      <c r="G141" s="85">
        <v>1.4889236164351514</v>
      </c>
      <c r="H141" s="86"/>
      <c r="I141" s="86"/>
      <c r="J141" s="87"/>
      <c r="K141" s="95">
        <v>71092299.25</v>
      </c>
      <c r="L141" s="95">
        <v>145453950</v>
      </c>
      <c r="M141" s="87">
        <v>2.0459874210637516</v>
      </c>
      <c r="N141" s="86">
        <v>6.2931034482758621</v>
      </c>
      <c r="O141" s="86">
        <v>10</v>
      </c>
      <c r="P141" s="87">
        <v>1.65479452054794</v>
      </c>
      <c r="Q141" s="89">
        <v>63639042.870000005</v>
      </c>
      <c r="R141" s="89">
        <v>0</v>
      </c>
      <c r="S141" s="90">
        <v>0</v>
      </c>
      <c r="T141" s="91">
        <v>0</v>
      </c>
      <c r="U141" s="92"/>
      <c r="V141" s="92"/>
      <c r="W141" s="87"/>
    </row>
    <row r="142" spans="1:23" x14ac:dyDescent="0.25">
      <c r="A142" s="82">
        <v>44440</v>
      </c>
      <c r="B142" s="83" t="s">
        <v>191</v>
      </c>
      <c r="C142" s="83" t="s">
        <v>192</v>
      </c>
      <c r="D142" s="83" t="s">
        <v>193</v>
      </c>
      <c r="E142" s="84">
        <v>50780214</v>
      </c>
      <c r="F142" s="84">
        <v>79872774.810000002</v>
      </c>
      <c r="G142" s="85">
        <v>1.5729113471242953</v>
      </c>
      <c r="H142" s="86"/>
      <c r="I142" s="86"/>
      <c r="J142" s="87"/>
      <c r="K142" s="95">
        <v>35546149.799999997</v>
      </c>
      <c r="L142" s="95">
        <v>74477906</v>
      </c>
      <c r="M142" s="87">
        <v>2.0952453759141028</v>
      </c>
      <c r="N142" s="86">
        <v>3.896551724137931</v>
      </c>
      <c r="O142" s="86">
        <v>8</v>
      </c>
      <c r="P142" s="87">
        <v>2.0530973451327434</v>
      </c>
      <c r="Q142" s="89">
        <v>71427967.560000002</v>
      </c>
      <c r="R142" s="89">
        <v>0</v>
      </c>
      <c r="S142" s="90">
        <v>0</v>
      </c>
      <c r="T142" s="91">
        <v>0</v>
      </c>
      <c r="U142" s="92"/>
      <c r="V142" s="92"/>
      <c r="W142" s="87"/>
    </row>
    <row r="143" spans="1:23" x14ac:dyDescent="0.25">
      <c r="A143" s="82">
        <v>44440</v>
      </c>
      <c r="B143" s="83" t="s">
        <v>194</v>
      </c>
      <c r="C143" s="83" t="s">
        <v>195</v>
      </c>
      <c r="D143" s="83" t="s">
        <v>196</v>
      </c>
      <c r="E143" s="84">
        <v>50780214</v>
      </c>
      <c r="F143" s="84">
        <v>35090591.730000004</v>
      </c>
      <c r="G143" s="85">
        <v>0.69102882729088155</v>
      </c>
      <c r="H143" s="86"/>
      <c r="I143" s="86"/>
      <c r="J143" s="87"/>
      <c r="K143" s="95">
        <v>35546149.799999997</v>
      </c>
      <c r="L143" s="95">
        <v>29200010.780000001</v>
      </c>
      <c r="M143" s="87">
        <v>0.82146761166240301</v>
      </c>
      <c r="N143" s="86">
        <v>3.896551724137931</v>
      </c>
      <c r="O143" s="86">
        <v>8</v>
      </c>
      <c r="P143" s="87">
        <v>2.0796460176991101</v>
      </c>
      <c r="Q143" s="89">
        <v>0</v>
      </c>
      <c r="R143" s="89">
        <v>0</v>
      </c>
      <c r="S143" s="90">
        <v>0</v>
      </c>
      <c r="T143" s="91">
        <v>0</v>
      </c>
      <c r="U143" s="92"/>
      <c r="V143" s="92"/>
      <c r="W143" s="87"/>
    </row>
    <row r="144" spans="1:23" x14ac:dyDescent="0.25">
      <c r="A144" s="82">
        <v>44440</v>
      </c>
      <c r="B144" s="83" t="s">
        <v>197</v>
      </c>
      <c r="C144" s="83" t="s">
        <v>244</v>
      </c>
      <c r="D144" s="83" t="s">
        <v>222</v>
      </c>
      <c r="E144" s="84">
        <v>50780214</v>
      </c>
      <c r="F144" s="84">
        <v>65063196</v>
      </c>
      <c r="G144" s="85">
        <v>1.2812706145744088</v>
      </c>
      <c r="H144" s="86"/>
      <c r="I144" s="86"/>
      <c r="J144" s="87"/>
      <c r="K144" s="95">
        <v>35546149.799999997</v>
      </c>
      <c r="L144" s="95">
        <v>63747946</v>
      </c>
      <c r="M144" s="87">
        <v>1.7933853978188097</v>
      </c>
      <c r="N144" s="86">
        <v>3.896551724137931</v>
      </c>
      <c r="O144" s="86">
        <v>7</v>
      </c>
      <c r="P144" s="87">
        <v>1.7964601769911503</v>
      </c>
      <c r="Q144" s="89">
        <v>96603781.609999999</v>
      </c>
      <c r="R144" s="89">
        <v>0</v>
      </c>
      <c r="S144" s="90">
        <v>0</v>
      </c>
      <c r="T144" s="91">
        <v>0</v>
      </c>
      <c r="U144" s="92"/>
      <c r="V144" s="92"/>
      <c r="W144" s="87"/>
    </row>
    <row r="145" spans="1:23" x14ac:dyDescent="0.25">
      <c r="A145" s="82">
        <v>44440</v>
      </c>
      <c r="B145" s="83" t="s">
        <v>197</v>
      </c>
      <c r="C145" s="83" t="s">
        <v>198</v>
      </c>
      <c r="D145" s="83" t="s">
        <v>199</v>
      </c>
      <c r="E145" s="84">
        <v>50780214</v>
      </c>
      <c r="F145" s="84">
        <v>72700300.299999997</v>
      </c>
      <c r="G145" s="85">
        <v>1.4316658905769872</v>
      </c>
      <c r="H145" s="86"/>
      <c r="I145" s="86"/>
      <c r="J145" s="87"/>
      <c r="K145" s="95">
        <v>35546149.799999997</v>
      </c>
      <c r="L145" s="95">
        <v>66572550.299999997</v>
      </c>
      <c r="M145" s="87">
        <v>1.8728484146544615</v>
      </c>
      <c r="N145" s="86">
        <v>3.896551724137931</v>
      </c>
      <c r="O145" s="86">
        <v>7</v>
      </c>
      <c r="P145" s="87">
        <v>1.7964601769911503</v>
      </c>
      <c r="Q145" s="89">
        <v>105065111.23</v>
      </c>
      <c r="R145" s="89">
        <v>0</v>
      </c>
      <c r="S145" s="90">
        <v>0</v>
      </c>
      <c r="T145" s="91">
        <v>0</v>
      </c>
      <c r="U145" s="92"/>
      <c r="V145" s="92"/>
      <c r="W145" s="87"/>
    </row>
    <row r="146" spans="1:23" x14ac:dyDescent="0.25">
      <c r="A146" s="82">
        <v>44440</v>
      </c>
      <c r="B146" s="83" t="s">
        <v>200</v>
      </c>
      <c r="C146" s="83" t="s">
        <v>245</v>
      </c>
      <c r="D146" s="83" t="s">
        <v>225</v>
      </c>
      <c r="E146" s="84">
        <v>33790107</v>
      </c>
      <c r="F146" s="84">
        <v>34634192.860000007</v>
      </c>
      <c r="G146" s="85">
        <v>1.0249802659695635</v>
      </c>
      <c r="H146" s="86"/>
      <c r="I146" s="86"/>
      <c r="J146" s="87"/>
      <c r="K146" s="95">
        <v>23653074.899999999</v>
      </c>
      <c r="L146" s="95">
        <v>30279946.349999998</v>
      </c>
      <c r="M146" s="87">
        <v>1.2801695541918738</v>
      </c>
      <c r="N146" s="86">
        <v>3.896551724137931</v>
      </c>
      <c r="O146" s="86">
        <v>8</v>
      </c>
      <c r="P146" s="87">
        <v>2.0796460176991101</v>
      </c>
      <c r="Q146" s="89">
        <v>50236795.050000004</v>
      </c>
      <c r="R146" s="89">
        <v>300000</v>
      </c>
      <c r="S146" s="90">
        <v>1</v>
      </c>
      <c r="T146" s="91">
        <v>5.9717185322314854E-3</v>
      </c>
      <c r="U146" s="92"/>
      <c r="V146" s="92"/>
      <c r="W146" s="87"/>
    </row>
    <row r="147" spans="1:23" x14ac:dyDescent="0.25">
      <c r="A147" s="82">
        <v>44440</v>
      </c>
      <c r="B147" s="83" t="s">
        <v>203</v>
      </c>
      <c r="C147" s="83" t="s">
        <v>246</v>
      </c>
      <c r="D147" s="83" t="s">
        <v>231</v>
      </c>
      <c r="E147" s="84">
        <v>33790107</v>
      </c>
      <c r="F147" s="84">
        <v>56322778.659999996</v>
      </c>
      <c r="G147" s="85">
        <v>1.666842270135457</v>
      </c>
      <c r="H147" s="86"/>
      <c r="I147" s="86"/>
      <c r="J147" s="87"/>
      <c r="K147" s="95">
        <v>23653074.899999999</v>
      </c>
      <c r="L147" s="95">
        <v>55601586.659999996</v>
      </c>
      <c r="M147" s="87">
        <v>2.3507128309985608</v>
      </c>
      <c r="N147" s="86">
        <v>3.896551724137931</v>
      </c>
      <c r="O147" s="86">
        <v>7</v>
      </c>
      <c r="P147" s="87">
        <v>1.7964601769911503</v>
      </c>
      <c r="Q147" s="89">
        <v>97709795.870000005</v>
      </c>
      <c r="R147" s="89">
        <v>0</v>
      </c>
      <c r="S147" s="90">
        <v>0</v>
      </c>
      <c r="T147" s="91">
        <v>0</v>
      </c>
      <c r="U147" s="92"/>
      <c r="V147" s="92"/>
      <c r="W147" s="87"/>
    </row>
    <row r="148" spans="1:23" x14ac:dyDescent="0.25">
      <c r="A148" s="82">
        <v>44440</v>
      </c>
      <c r="B148" s="83" t="s">
        <v>203</v>
      </c>
      <c r="C148" s="83" t="s">
        <v>204</v>
      </c>
      <c r="D148" s="83" t="s">
        <v>205</v>
      </c>
      <c r="E148" s="84">
        <v>33790107</v>
      </c>
      <c r="F148" s="84">
        <v>65394896.799998097</v>
      </c>
      <c r="G148" s="85">
        <v>1.9353267155975</v>
      </c>
      <c r="H148" s="86"/>
      <c r="I148" s="86"/>
      <c r="J148" s="87"/>
      <c r="K148" s="95">
        <v>23653074.899999999</v>
      </c>
      <c r="L148" s="95">
        <v>40760742.200000122</v>
      </c>
      <c r="M148" s="87">
        <v>1.7232745582689599</v>
      </c>
      <c r="N148" s="86">
        <v>3.896551724137931</v>
      </c>
      <c r="O148" s="86">
        <v>8</v>
      </c>
      <c r="P148" s="87">
        <v>2.10619469026549</v>
      </c>
      <c r="Q148" s="89">
        <v>75101117.689999998</v>
      </c>
      <c r="R148" s="89">
        <v>0</v>
      </c>
      <c r="S148" s="90">
        <v>0</v>
      </c>
      <c r="T148" s="91">
        <v>0</v>
      </c>
      <c r="U148" s="92"/>
      <c r="V148" s="92"/>
      <c r="W148" s="87"/>
    </row>
    <row r="149" spans="1:23" x14ac:dyDescent="0.25">
      <c r="A149" s="82">
        <v>44440</v>
      </c>
      <c r="B149" s="83" t="s">
        <v>206</v>
      </c>
      <c r="C149" s="83" t="s">
        <v>207</v>
      </c>
      <c r="D149" s="83" t="s">
        <v>208</v>
      </c>
      <c r="E149" s="84">
        <v>101560428</v>
      </c>
      <c r="F149" s="84">
        <v>113971635.08000001</v>
      </c>
      <c r="G149" s="85">
        <v>1.1222051474615686</v>
      </c>
      <c r="H149" s="86"/>
      <c r="I149" s="86"/>
      <c r="J149" s="87"/>
      <c r="K149" s="95">
        <v>71092299.599999994</v>
      </c>
      <c r="L149" s="95">
        <v>105433037</v>
      </c>
      <c r="M149" s="87">
        <v>1.4830444027442884</v>
      </c>
      <c r="N149" s="86">
        <v>6.7931034482758621</v>
      </c>
      <c r="O149" s="86">
        <v>7</v>
      </c>
      <c r="P149" s="87">
        <v>1.0304568527918783</v>
      </c>
      <c r="Q149" s="89">
        <v>95577726.020000011</v>
      </c>
      <c r="R149" s="89">
        <v>150000</v>
      </c>
      <c r="S149" s="90">
        <v>1</v>
      </c>
      <c r="T149" s="91">
        <v>1.569403314414615E-3</v>
      </c>
      <c r="U149" s="92"/>
      <c r="V149" s="92"/>
      <c r="W149" s="87"/>
    </row>
    <row r="150" spans="1:23" x14ac:dyDescent="0.25">
      <c r="A150" s="82">
        <v>44440</v>
      </c>
      <c r="B150" s="83" t="s">
        <v>209</v>
      </c>
      <c r="C150" s="83" t="s">
        <v>210</v>
      </c>
      <c r="D150" s="83" t="s">
        <v>211</v>
      </c>
      <c r="E150" s="84">
        <v>50780214</v>
      </c>
      <c r="F150" s="84">
        <v>77772659.299999997</v>
      </c>
      <c r="G150" s="85">
        <v>1.5315543825790099</v>
      </c>
      <c r="H150" s="86"/>
      <c r="I150" s="86"/>
      <c r="J150" s="87"/>
      <c r="K150" s="95">
        <v>35546149.799999997</v>
      </c>
      <c r="L150" s="95">
        <v>73354853.299999997</v>
      </c>
      <c r="M150" s="87">
        <v>2.0636511608916925</v>
      </c>
      <c r="N150" s="86">
        <v>7.7931034482758621</v>
      </c>
      <c r="O150" s="86">
        <v>9</v>
      </c>
      <c r="P150" s="87">
        <v>1.154867256637168</v>
      </c>
      <c r="Q150" s="89">
        <v>71002053.780000001</v>
      </c>
      <c r="R150" s="89">
        <v>0</v>
      </c>
      <c r="S150" s="90">
        <v>0</v>
      </c>
      <c r="T150" s="91">
        <v>0</v>
      </c>
      <c r="U150" s="92"/>
      <c r="V150" s="92"/>
      <c r="W150" s="87"/>
    </row>
    <row r="151" spans="1:23" x14ac:dyDescent="0.25">
      <c r="A151" s="82">
        <v>44440</v>
      </c>
      <c r="B151" s="83" t="s">
        <v>212</v>
      </c>
      <c r="C151" s="83" t="s">
        <v>213</v>
      </c>
      <c r="D151" s="83" t="s">
        <v>214</v>
      </c>
      <c r="E151" s="84">
        <v>101560428</v>
      </c>
      <c r="F151" s="84">
        <v>131218712.98999999</v>
      </c>
      <c r="G151" s="85">
        <v>1.29202599451432</v>
      </c>
      <c r="H151" s="86"/>
      <c r="I151" s="86"/>
      <c r="J151" s="87"/>
      <c r="K151" s="95">
        <v>71092299.599999994</v>
      </c>
      <c r="L151" s="95">
        <v>105488342.98999999</v>
      </c>
      <c r="M151" s="87">
        <v>1.4838223490241411</v>
      </c>
      <c r="N151" s="86">
        <v>3.896551724137931</v>
      </c>
      <c r="O151" s="86">
        <v>5</v>
      </c>
      <c r="P151" s="87">
        <v>1.2831858407079646</v>
      </c>
      <c r="Q151" s="89">
        <v>131287907.36000001</v>
      </c>
      <c r="R151" s="89">
        <v>228900</v>
      </c>
      <c r="S151" s="90">
        <v>1</v>
      </c>
      <c r="T151" s="91">
        <v>1.7434964468764154E-3</v>
      </c>
      <c r="U151" s="92"/>
      <c r="V151" s="92"/>
      <c r="W151" s="87"/>
    </row>
    <row r="152" spans="1:23" x14ac:dyDescent="0.25">
      <c r="A152" s="82">
        <v>44409</v>
      </c>
      <c r="B152" s="83" t="s">
        <v>159</v>
      </c>
      <c r="C152" s="83" t="s">
        <v>239</v>
      </c>
      <c r="D152" s="83" t="s">
        <v>240</v>
      </c>
      <c r="E152" s="84">
        <v>38942541.68965517</v>
      </c>
      <c r="F152" s="84">
        <v>30853095</v>
      </c>
      <c r="G152" s="85">
        <v>0.7922722467854717</v>
      </c>
      <c r="H152" s="86"/>
      <c r="I152" s="86"/>
      <c r="J152" s="87"/>
      <c r="K152" s="95">
        <v>27259779.182758618</v>
      </c>
      <c r="L152" s="95">
        <v>30853095</v>
      </c>
      <c r="M152" s="87">
        <v>1.1318174954078166</v>
      </c>
      <c r="N152" s="86">
        <v>3.896551724137931</v>
      </c>
      <c r="O152" s="86">
        <v>2</v>
      </c>
      <c r="P152" s="87">
        <v>0.51327433628318586</v>
      </c>
      <c r="Q152" s="89">
        <v>76185548.349999994</v>
      </c>
      <c r="R152" s="89">
        <v>165580.84</v>
      </c>
      <c r="S152" s="90">
        <v>1</v>
      </c>
      <c r="T152" s="91">
        <v>2.173389095256148E-3</v>
      </c>
      <c r="U152" s="92"/>
      <c r="V152" s="92"/>
      <c r="W152" s="87"/>
    </row>
    <row r="153" spans="1:23" x14ac:dyDescent="0.25">
      <c r="A153" s="82">
        <v>44409</v>
      </c>
      <c r="B153" s="83" t="s">
        <v>162</v>
      </c>
      <c r="C153" s="83" t="s">
        <v>163</v>
      </c>
      <c r="D153" s="83" t="s">
        <v>164</v>
      </c>
      <c r="E153" s="84">
        <v>77885083.37931034</v>
      </c>
      <c r="F153" s="84">
        <v>106478936.40000001</v>
      </c>
      <c r="G153" s="85">
        <v>1.3671287463535724</v>
      </c>
      <c r="H153" s="86"/>
      <c r="I153" s="86"/>
      <c r="J153" s="87"/>
      <c r="K153" s="95">
        <v>54519558.365517236</v>
      </c>
      <c r="L153" s="95">
        <v>100795937.3</v>
      </c>
      <c r="M153" s="87">
        <v>1.8488032611018332</v>
      </c>
      <c r="N153" s="86">
        <v>6.7931034482758621</v>
      </c>
      <c r="O153" s="86">
        <v>6</v>
      </c>
      <c r="P153" s="87">
        <v>0.88324873096446699</v>
      </c>
      <c r="Q153" s="89">
        <v>119230659.69</v>
      </c>
      <c r="R153" s="89">
        <v>140000</v>
      </c>
      <c r="S153" s="90">
        <v>1</v>
      </c>
      <c r="T153" s="91">
        <v>1.1741946271537902E-3</v>
      </c>
      <c r="U153" s="92"/>
      <c r="V153" s="92"/>
      <c r="W153" s="87"/>
    </row>
    <row r="154" spans="1:23" x14ac:dyDescent="0.25">
      <c r="A154" s="82">
        <v>44409</v>
      </c>
      <c r="B154" s="83" t="s">
        <v>165</v>
      </c>
      <c r="C154" s="83" t="s">
        <v>233</v>
      </c>
      <c r="D154" s="83" t="s">
        <v>234</v>
      </c>
      <c r="E154" s="84">
        <v>77885083.37931034</v>
      </c>
      <c r="F154" s="84">
        <v>111756212.95137925</v>
      </c>
      <c r="G154" s="85">
        <v>1.4348859640698099</v>
      </c>
      <c r="H154" s="86"/>
      <c r="I154" s="86"/>
      <c r="J154" s="87"/>
      <c r="K154" s="95">
        <v>54519558.365517236</v>
      </c>
      <c r="L154" s="95">
        <v>86943093.90344806</v>
      </c>
      <c r="M154" s="87">
        <v>1.5947138331633699</v>
      </c>
      <c r="N154" s="86">
        <v>7</v>
      </c>
      <c r="O154" s="86">
        <v>14</v>
      </c>
      <c r="P154" s="87">
        <v>2</v>
      </c>
      <c r="Q154" s="89">
        <v>175476582.52000001</v>
      </c>
      <c r="R154" s="89">
        <v>0</v>
      </c>
      <c r="S154" s="90">
        <v>0</v>
      </c>
      <c r="T154" s="91">
        <v>0</v>
      </c>
      <c r="U154" s="92"/>
      <c r="V154" s="92"/>
      <c r="W154" s="87"/>
    </row>
    <row r="155" spans="1:23" x14ac:dyDescent="0.25">
      <c r="A155" s="82">
        <v>44409</v>
      </c>
      <c r="B155" s="83" t="s">
        <v>165</v>
      </c>
      <c r="C155" s="83" t="s">
        <v>241</v>
      </c>
      <c r="D155" s="83">
        <v>10949</v>
      </c>
      <c r="E155" s="84">
        <v>77885083.37931034</v>
      </c>
      <c r="F155" s="84">
        <v>151197730</v>
      </c>
      <c r="G155" s="85">
        <v>1.9412925227754803</v>
      </c>
      <c r="H155" s="86"/>
      <c r="I155" s="86"/>
      <c r="J155" s="87"/>
      <c r="K155" s="95">
        <v>54519558.365517236</v>
      </c>
      <c r="L155" s="95">
        <v>96338175.634482503</v>
      </c>
      <c r="M155" s="87">
        <v>1.7670388118076701</v>
      </c>
      <c r="N155" s="86">
        <v>7</v>
      </c>
      <c r="O155" s="86">
        <v>7</v>
      </c>
      <c r="P155" s="87">
        <v>1</v>
      </c>
      <c r="Q155" s="89">
        <v>56246974.479999997</v>
      </c>
      <c r="R155" s="89">
        <v>0</v>
      </c>
      <c r="S155" s="90">
        <v>0</v>
      </c>
      <c r="T155" s="91">
        <v>0</v>
      </c>
      <c r="U155" s="92"/>
      <c r="V155" s="92"/>
      <c r="W155" s="87"/>
    </row>
    <row r="156" spans="1:23" x14ac:dyDescent="0.25">
      <c r="A156" s="82">
        <v>44409</v>
      </c>
      <c r="B156" s="83" t="s">
        <v>172</v>
      </c>
      <c r="C156" s="83" t="s">
        <v>242</v>
      </c>
      <c r="D156" s="83" t="s">
        <v>243</v>
      </c>
      <c r="E156" s="84">
        <v>77885083.37931034</v>
      </c>
      <c r="F156" s="84">
        <v>26795859</v>
      </c>
      <c r="G156" s="85">
        <v>0.34404352974112812</v>
      </c>
      <c r="H156" s="86"/>
      <c r="I156" s="86"/>
      <c r="J156" s="87"/>
      <c r="K156" s="95">
        <v>54519558.365517236</v>
      </c>
      <c r="L156" s="95">
        <v>20946194</v>
      </c>
      <c r="M156" s="87">
        <v>0.3841959588074752</v>
      </c>
      <c r="N156" s="86">
        <v>6.7931034482758621</v>
      </c>
      <c r="O156" s="86">
        <v>14</v>
      </c>
      <c r="P156" s="87">
        <v>2.0609137055837565</v>
      </c>
      <c r="Q156" s="89">
        <v>0</v>
      </c>
      <c r="R156" s="89">
        <v>0</v>
      </c>
      <c r="S156" s="90">
        <v>0</v>
      </c>
      <c r="T156" s="91">
        <v>0</v>
      </c>
      <c r="U156" s="92"/>
      <c r="V156" s="92"/>
      <c r="W156" s="87"/>
    </row>
    <row r="157" spans="1:23" x14ac:dyDescent="0.25">
      <c r="A157" s="82">
        <v>44409</v>
      </c>
      <c r="B157" s="83" t="s">
        <v>175</v>
      </c>
      <c r="C157" s="83" t="s">
        <v>176</v>
      </c>
      <c r="D157" s="83" t="s">
        <v>177</v>
      </c>
      <c r="E157" s="84">
        <v>77885083.37931034</v>
      </c>
      <c r="F157" s="84">
        <v>102178835.55000001</v>
      </c>
      <c r="G157" s="85">
        <v>1.3119179066982054</v>
      </c>
      <c r="H157" s="86"/>
      <c r="I157" s="86"/>
      <c r="J157" s="87"/>
      <c r="K157" s="95">
        <v>54519558.365517236</v>
      </c>
      <c r="L157" s="95">
        <v>85362408.840000004</v>
      </c>
      <c r="M157" s="87">
        <v>1.5657208421921185</v>
      </c>
      <c r="N157" s="86">
        <v>6.7931034482758621</v>
      </c>
      <c r="O157" s="86">
        <v>10</v>
      </c>
      <c r="P157" s="87">
        <v>1.4720812182741116</v>
      </c>
      <c r="Q157" s="89">
        <v>0</v>
      </c>
      <c r="R157" s="89">
        <v>0</v>
      </c>
      <c r="S157" s="90">
        <v>0</v>
      </c>
      <c r="T157" s="91">
        <v>0</v>
      </c>
      <c r="U157" s="92"/>
      <c r="V157" s="92"/>
      <c r="W157" s="87"/>
    </row>
    <row r="158" spans="1:23" x14ac:dyDescent="0.25">
      <c r="A158" s="82">
        <v>44409</v>
      </c>
      <c r="B158" s="83" t="s">
        <v>178</v>
      </c>
      <c r="C158" s="83" t="s">
        <v>179</v>
      </c>
      <c r="D158" s="83" t="s">
        <v>180</v>
      </c>
      <c r="E158" s="84">
        <v>38942541.68965517</v>
      </c>
      <c r="F158" s="84">
        <v>38392473.060000002</v>
      </c>
      <c r="G158" s="85">
        <v>0.98587486574351435</v>
      </c>
      <c r="H158" s="86"/>
      <c r="I158" s="86"/>
      <c r="J158" s="87"/>
      <c r="K158" s="95">
        <v>27259779.182758618</v>
      </c>
      <c r="L158" s="95">
        <v>37253482.060000002</v>
      </c>
      <c r="M158" s="87">
        <v>1.3666098250554519</v>
      </c>
      <c r="N158" s="86">
        <v>3.896551724137931</v>
      </c>
      <c r="O158" s="86">
        <v>6</v>
      </c>
      <c r="P158" s="87">
        <v>1.5663716814159301</v>
      </c>
      <c r="Q158" s="89">
        <v>53569727.469999999</v>
      </c>
      <c r="R158" s="89">
        <v>62590</v>
      </c>
      <c r="S158" s="90">
        <v>1</v>
      </c>
      <c r="T158" s="91">
        <v>1.168383767400189E-3</v>
      </c>
      <c r="U158" s="92"/>
      <c r="V158" s="92"/>
      <c r="W158" s="87"/>
    </row>
    <row r="159" spans="1:23" x14ac:dyDescent="0.25">
      <c r="A159" s="82">
        <v>44409</v>
      </c>
      <c r="B159" s="83" t="s">
        <v>181</v>
      </c>
      <c r="C159" s="83" t="s">
        <v>182</v>
      </c>
      <c r="D159" s="83" t="s">
        <v>183</v>
      </c>
      <c r="E159" s="84">
        <v>38942541.68965517</v>
      </c>
      <c r="F159" s="84">
        <v>84925339.310000002</v>
      </c>
      <c r="G159" s="85">
        <v>2.1807857326518536</v>
      </c>
      <c r="H159" s="86"/>
      <c r="I159" s="86"/>
      <c r="J159" s="87"/>
      <c r="K159" s="95">
        <v>27259779.182758618</v>
      </c>
      <c r="L159" s="95">
        <v>50926042.977241494</v>
      </c>
      <c r="M159" s="87">
        <v>1.8681751835118099</v>
      </c>
      <c r="N159" s="86">
        <v>3.896551724137931</v>
      </c>
      <c r="O159" s="86">
        <v>7</v>
      </c>
      <c r="P159" s="87">
        <v>1.7964601769911503</v>
      </c>
      <c r="Q159" s="89">
        <v>108263390.58</v>
      </c>
      <c r="R159" s="89">
        <v>56810</v>
      </c>
      <c r="S159" s="90">
        <v>1</v>
      </c>
      <c r="T159" s="91">
        <v>5.2473878469583768E-4</v>
      </c>
      <c r="U159" s="92"/>
      <c r="V159" s="92"/>
      <c r="W159" s="87"/>
    </row>
    <row r="160" spans="1:23" x14ac:dyDescent="0.25">
      <c r="A160" s="82">
        <v>44409</v>
      </c>
      <c r="B160" s="83" t="s">
        <v>184</v>
      </c>
      <c r="C160" s="83" t="s">
        <v>185</v>
      </c>
      <c r="D160" s="83" t="s">
        <v>186</v>
      </c>
      <c r="E160" s="84">
        <v>77885083.37931034</v>
      </c>
      <c r="F160" s="84">
        <v>150131200.33000004</v>
      </c>
      <c r="G160" s="85">
        <v>1.9275988907765798</v>
      </c>
      <c r="H160" s="86"/>
      <c r="I160" s="86"/>
      <c r="J160" s="87"/>
      <c r="K160" s="95">
        <v>54519558.365517236</v>
      </c>
      <c r="L160" s="95">
        <v>124776267.86</v>
      </c>
      <c r="M160" s="87">
        <v>2.2886514784925152</v>
      </c>
      <c r="N160" s="86">
        <v>6.2931034482758621</v>
      </c>
      <c r="O160" s="86">
        <v>15</v>
      </c>
      <c r="P160" s="87">
        <v>2.4493150684931502</v>
      </c>
      <c r="Q160" s="89">
        <v>110540081.35000001</v>
      </c>
      <c r="R160" s="89">
        <v>0</v>
      </c>
      <c r="S160" s="90">
        <v>0</v>
      </c>
      <c r="T160" s="91">
        <v>0</v>
      </c>
      <c r="U160" s="92"/>
      <c r="V160" s="92"/>
      <c r="W160" s="87"/>
    </row>
    <row r="161" spans="1:23" x14ac:dyDescent="0.25">
      <c r="A161" s="82">
        <v>44409</v>
      </c>
      <c r="B161" s="83" t="s">
        <v>184</v>
      </c>
      <c r="C161" s="83" t="s">
        <v>187</v>
      </c>
      <c r="D161" s="83" t="s">
        <v>188</v>
      </c>
      <c r="E161" s="84">
        <v>77885083.37931034</v>
      </c>
      <c r="F161" s="84">
        <v>96719504.049999997</v>
      </c>
      <c r="G161" s="85">
        <v>1.2418232073908635</v>
      </c>
      <c r="H161" s="86"/>
      <c r="I161" s="86"/>
      <c r="J161" s="87"/>
      <c r="K161" s="95">
        <v>54519558.365517236</v>
      </c>
      <c r="L161" s="95">
        <v>94102454.049999997</v>
      </c>
      <c r="M161" s="87">
        <v>1.726031113808844</v>
      </c>
      <c r="N161" s="86">
        <v>6.2931034482758621</v>
      </c>
      <c r="O161" s="86">
        <v>10</v>
      </c>
      <c r="P161" s="87">
        <v>1.54246575342466</v>
      </c>
      <c r="Q161" s="89">
        <v>41245283.659999996</v>
      </c>
      <c r="R161" s="89">
        <v>0</v>
      </c>
      <c r="S161" s="90">
        <v>0</v>
      </c>
      <c r="T161" s="91">
        <v>0</v>
      </c>
      <c r="U161" s="92"/>
      <c r="V161" s="92"/>
      <c r="W161" s="87"/>
    </row>
    <row r="162" spans="1:23" x14ac:dyDescent="0.25">
      <c r="A162" s="82">
        <v>44409</v>
      </c>
      <c r="B162" s="83" t="s">
        <v>191</v>
      </c>
      <c r="C162" s="83" t="s">
        <v>192</v>
      </c>
      <c r="D162" s="83" t="s">
        <v>193</v>
      </c>
      <c r="E162" s="84">
        <v>38942541.68965517</v>
      </c>
      <c r="F162" s="84">
        <v>72595138.870000005</v>
      </c>
      <c r="G162" s="85">
        <v>1.8641602658740795</v>
      </c>
      <c r="H162" s="86"/>
      <c r="I162" s="86"/>
      <c r="J162" s="87"/>
      <c r="K162" s="95">
        <v>27259779.182758618</v>
      </c>
      <c r="L162" s="95">
        <v>67624469</v>
      </c>
      <c r="M162" s="87">
        <v>2.4807416284124346</v>
      </c>
      <c r="N162" s="86">
        <v>3.896551724137931</v>
      </c>
      <c r="O162" s="86">
        <v>9</v>
      </c>
      <c r="P162" s="87">
        <v>2.3097345132743361</v>
      </c>
      <c r="Q162" s="89">
        <v>64272946.99000001</v>
      </c>
      <c r="R162" s="89">
        <v>0</v>
      </c>
      <c r="S162" s="90">
        <v>0</v>
      </c>
      <c r="T162" s="91">
        <v>0</v>
      </c>
      <c r="U162" s="92"/>
      <c r="V162" s="92"/>
      <c r="W162" s="87"/>
    </row>
    <row r="163" spans="1:23" x14ac:dyDescent="0.25">
      <c r="A163" s="82">
        <v>44409</v>
      </c>
      <c r="B163" s="83" t="s">
        <v>194</v>
      </c>
      <c r="C163" s="83" t="s">
        <v>195</v>
      </c>
      <c r="D163" s="83" t="s">
        <v>196</v>
      </c>
      <c r="E163" s="84">
        <v>38942541.68965517</v>
      </c>
      <c r="F163" s="84">
        <v>48325222.800000004</v>
      </c>
      <c r="G163" s="85">
        <v>1.2409365363236493</v>
      </c>
      <c r="H163" s="86"/>
      <c r="I163" s="86"/>
      <c r="J163" s="87"/>
      <c r="K163" s="95">
        <v>27259779.182758618</v>
      </c>
      <c r="L163" s="95">
        <v>25571435.149999999</v>
      </c>
      <c r="M163" s="87">
        <v>0.93806464749991558</v>
      </c>
      <c r="N163" s="86">
        <v>3.896551724137931</v>
      </c>
      <c r="O163" s="86">
        <v>5</v>
      </c>
      <c r="P163" s="87">
        <v>1.2831858407079646</v>
      </c>
      <c r="Q163" s="89">
        <v>0</v>
      </c>
      <c r="R163" s="89">
        <v>0</v>
      </c>
      <c r="S163" s="90">
        <v>0</v>
      </c>
      <c r="T163" s="91">
        <v>0</v>
      </c>
      <c r="U163" s="92"/>
      <c r="V163" s="92"/>
      <c r="W163" s="87"/>
    </row>
    <row r="164" spans="1:23" x14ac:dyDescent="0.25">
      <c r="A164" s="82">
        <v>44409</v>
      </c>
      <c r="B164" s="83" t="s">
        <v>197</v>
      </c>
      <c r="C164" s="83" t="s">
        <v>244</v>
      </c>
      <c r="D164" s="83" t="s">
        <v>222</v>
      </c>
      <c r="E164" s="84">
        <v>38942541.68965517</v>
      </c>
      <c r="F164" s="84">
        <v>67100794</v>
      </c>
      <c r="G164" s="85">
        <v>1.723071763901453</v>
      </c>
      <c r="H164" s="86"/>
      <c r="I164" s="86"/>
      <c r="J164" s="87"/>
      <c r="K164" s="95">
        <v>27259779.182758618</v>
      </c>
      <c r="L164" s="95">
        <v>66638944</v>
      </c>
      <c r="M164" s="87">
        <v>2.444588547589853</v>
      </c>
      <c r="N164" s="86">
        <v>3.896551724137931</v>
      </c>
      <c r="O164" s="86">
        <v>7</v>
      </c>
      <c r="P164" s="87">
        <v>1.84955752212389</v>
      </c>
      <c r="Q164" s="89">
        <v>97265132.319999993</v>
      </c>
      <c r="R164" s="89">
        <v>0</v>
      </c>
      <c r="S164" s="90">
        <v>0</v>
      </c>
      <c r="T164" s="91">
        <v>0</v>
      </c>
      <c r="U164" s="92"/>
      <c r="V164" s="92"/>
      <c r="W164" s="87"/>
    </row>
    <row r="165" spans="1:23" x14ac:dyDescent="0.25">
      <c r="A165" s="82">
        <v>44409</v>
      </c>
      <c r="B165" s="83" t="s">
        <v>197</v>
      </c>
      <c r="C165" s="83" t="s">
        <v>198</v>
      </c>
      <c r="D165" s="83" t="s">
        <v>199</v>
      </c>
      <c r="E165" s="84">
        <v>38942541.68965517</v>
      </c>
      <c r="F165" s="84">
        <v>58104489.5</v>
      </c>
      <c r="G165" s="85">
        <v>1.4920569377071522</v>
      </c>
      <c r="H165" s="86"/>
      <c r="I165" s="86"/>
      <c r="J165" s="87"/>
      <c r="K165" s="95">
        <v>27259779.182758618</v>
      </c>
      <c r="L165" s="95">
        <v>58104489.5</v>
      </c>
      <c r="M165" s="87">
        <v>2.1315099110102174</v>
      </c>
      <c r="N165" s="86">
        <v>3.896551724137931</v>
      </c>
      <c r="O165" s="86">
        <v>7</v>
      </c>
      <c r="P165" s="87">
        <v>1.8230088495575201</v>
      </c>
      <c r="Q165" s="89">
        <v>29210971.609999999</v>
      </c>
      <c r="R165" s="89">
        <v>0</v>
      </c>
      <c r="S165" s="90">
        <v>0</v>
      </c>
      <c r="T165" s="91">
        <v>0</v>
      </c>
      <c r="U165" s="92"/>
      <c r="V165" s="92"/>
      <c r="W165" s="87"/>
    </row>
    <row r="166" spans="1:23" x14ac:dyDescent="0.25">
      <c r="A166" s="82">
        <v>44409</v>
      </c>
      <c r="B166" s="83" t="s">
        <v>200</v>
      </c>
      <c r="C166" s="83" t="s">
        <v>245</v>
      </c>
      <c r="D166" s="83" t="s">
        <v>225</v>
      </c>
      <c r="E166" s="84">
        <v>26803058.931034483</v>
      </c>
      <c r="F166" s="84">
        <v>26582131.449999999</v>
      </c>
      <c r="G166" s="85">
        <v>0.99175737808125031</v>
      </c>
      <c r="H166" s="86"/>
      <c r="I166" s="86"/>
      <c r="J166" s="87"/>
      <c r="K166" s="95">
        <v>18762141.251724135</v>
      </c>
      <c r="L166" s="95">
        <v>19804129.789999999</v>
      </c>
      <c r="M166" s="87">
        <v>1.0555367601328611</v>
      </c>
      <c r="N166" s="86">
        <v>3.896551724137931</v>
      </c>
      <c r="O166" s="86">
        <v>5</v>
      </c>
      <c r="P166" s="87">
        <v>1.2831858407079646</v>
      </c>
      <c r="Q166" s="89">
        <v>23972339.859999999</v>
      </c>
      <c r="R166" s="89">
        <v>89650</v>
      </c>
      <c r="S166" s="90">
        <v>1</v>
      </c>
      <c r="T166" s="91">
        <v>3.7397267235306083E-3</v>
      </c>
      <c r="U166" s="92"/>
      <c r="V166" s="92"/>
      <c r="W166" s="87"/>
    </row>
    <row r="167" spans="1:23" x14ac:dyDescent="0.25">
      <c r="A167" s="82">
        <v>44409</v>
      </c>
      <c r="B167" s="83" t="s">
        <v>203</v>
      </c>
      <c r="C167" s="83" t="s">
        <v>246</v>
      </c>
      <c r="D167" s="83" t="s">
        <v>231</v>
      </c>
      <c r="E167" s="84">
        <v>28347800.431034483</v>
      </c>
      <c r="F167" s="84">
        <v>25519063.600000001</v>
      </c>
      <c r="G167" s="85">
        <v>0.90021318098678127</v>
      </c>
      <c r="H167" s="86"/>
      <c r="I167" s="86"/>
      <c r="J167" s="87"/>
      <c r="K167" s="95">
        <v>19843460.301724136</v>
      </c>
      <c r="L167" s="95">
        <v>24963852.600000001</v>
      </c>
      <c r="M167" s="87">
        <v>1.2580392845007466</v>
      </c>
      <c r="N167" s="86">
        <v>3.896551724137931</v>
      </c>
      <c r="O167" s="86">
        <v>7</v>
      </c>
      <c r="P167" s="87">
        <v>1.7964601769911503</v>
      </c>
      <c r="Q167" s="89">
        <v>69957978.650000006</v>
      </c>
      <c r="R167" s="89">
        <v>0</v>
      </c>
      <c r="S167" s="90">
        <v>0</v>
      </c>
      <c r="T167" s="91">
        <v>0</v>
      </c>
      <c r="U167" s="92"/>
      <c r="V167" s="92"/>
      <c r="W167" s="87"/>
    </row>
    <row r="168" spans="1:23" x14ac:dyDescent="0.25">
      <c r="A168" s="82">
        <v>44409</v>
      </c>
      <c r="B168" s="83" t="s">
        <v>203</v>
      </c>
      <c r="C168" s="83" t="s">
        <v>204</v>
      </c>
      <c r="D168" s="83" t="s">
        <v>205</v>
      </c>
      <c r="E168" s="84">
        <v>28347800.431034483</v>
      </c>
      <c r="F168" s="84">
        <v>44961689.149999999</v>
      </c>
      <c r="G168" s="85">
        <v>1.5860732919784857</v>
      </c>
      <c r="H168" s="86"/>
      <c r="I168" s="86"/>
      <c r="J168" s="87"/>
      <c r="K168" s="95">
        <v>19843460.301724136</v>
      </c>
      <c r="L168" s="95">
        <v>39927553.399999999</v>
      </c>
      <c r="M168" s="87">
        <v>2.0121265541842428</v>
      </c>
      <c r="N168" s="86">
        <v>3.896551724137931</v>
      </c>
      <c r="O168" s="86">
        <v>6</v>
      </c>
      <c r="P168" s="87">
        <v>1.5398230088495575</v>
      </c>
      <c r="Q168" s="89">
        <v>70895931.230000004</v>
      </c>
      <c r="R168" s="89">
        <v>477340</v>
      </c>
      <c r="S168" s="90">
        <v>3</v>
      </c>
      <c r="T168" s="91">
        <v>6.7329674879566424E-3</v>
      </c>
      <c r="U168" s="92"/>
      <c r="V168" s="92"/>
      <c r="W168" s="87"/>
    </row>
    <row r="169" spans="1:23" x14ac:dyDescent="0.25">
      <c r="A169" s="82">
        <v>44409</v>
      </c>
      <c r="B169" s="83" t="s">
        <v>206</v>
      </c>
      <c r="C169" s="83" t="s">
        <v>207</v>
      </c>
      <c r="D169" s="83" t="s">
        <v>208</v>
      </c>
      <c r="E169" s="84">
        <v>77885083.37931034</v>
      </c>
      <c r="F169" s="84">
        <v>89441589.580000013</v>
      </c>
      <c r="G169" s="85">
        <v>1.1483789411177492</v>
      </c>
      <c r="H169" s="86"/>
      <c r="I169" s="86"/>
      <c r="J169" s="87"/>
      <c r="K169" s="95">
        <v>54519558.365517236</v>
      </c>
      <c r="L169" s="95">
        <v>86179215.5</v>
      </c>
      <c r="M169" s="87">
        <v>1.580702743815823</v>
      </c>
      <c r="N169" s="86">
        <v>6.7931034482758621</v>
      </c>
      <c r="O169" s="86">
        <v>13</v>
      </c>
      <c r="P169" s="87">
        <v>1.9137055837563453</v>
      </c>
      <c r="Q169" s="89">
        <v>84412520.319999993</v>
      </c>
      <c r="R169" s="89">
        <v>0</v>
      </c>
      <c r="S169" s="90">
        <v>0</v>
      </c>
      <c r="T169" s="91">
        <v>0</v>
      </c>
      <c r="U169" s="92"/>
      <c r="V169" s="92"/>
      <c r="W169" s="87"/>
    </row>
    <row r="170" spans="1:23" x14ac:dyDescent="0.25">
      <c r="A170" s="82">
        <v>44409</v>
      </c>
      <c r="B170" s="83" t="s">
        <v>209</v>
      </c>
      <c r="C170" s="83" t="s">
        <v>210</v>
      </c>
      <c r="D170" s="83" t="s">
        <v>211</v>
      </c>
      <c r="E170" s="84">
        <v>77885083.37931034</v>
      </c>
      <c r="F170" s="84">
        <v>59820160</v>
      </c>
      <c r="G170" s="85">
        <v>0.76805669846520097</v>
      </c>
      <c r="H170" s="86"/>
      <c r="I170" s="86"/>
      <c r="J170" s="87"/>
      <c r="K170" s="95">
        <v>54519558.365517236</v>
      </c>
      <c r="L170" s="95">
        <v>58763220</v>
      </c>
      <c r="M170" s="87">
        <v>1.0778374176480272</v>
      </c>
      <c r="N170" s="86">
        <v>7.7931034482758621</v>
      </c>
      <c r="O170" s="86">
        <v>6</v>
      </c>
      <c r="P170" s="87">
        <v>0.76991150442477874</v>
      </c>
      <c r="Q170" s="89">
        <v>73527529.129999995</v>
      </c>
      <c r="R170" s="89">
        <v>0</v>
      </c>
      <c r="S170" s="90">
        <v>0</v>
      </c>
      <c r="T170" s="91">
        <v>0</v>
      </c>
      <c r="U170" s="92"/>
      <c r="V170" s="92"/>
      <c r="W170" s="87"/>
    </row>
    <row r="171" spans="1:23" x14ac:dyDescent="0.25">
      <c r="A171" s="82">
        <v>44409</v>
      </c>
      <c r="B171" s="83" t="s">
        <v>212</v>
      </c>
      <c r="C171" s="83" t="s">
        <v>216</v>
      </c>
      <c r="D171" s="83" t="s">
        <v>217</v>
      </c>
      <c r="E171" s="84">
        <v>38942541.68965517</v>
      </c>
      <c r="F171" s="84">
        <v>83032371.420000002</v>
      </c>
      <c r="G171" s="85">
        <v>2.1321764789188635</v>
      </c>
      <c r="H171" s="86"/>
      <c r="I171" s="86"/>
      <c r="J171" s="87"/>
      <c r="K171" s="95">
        <v>27259779.182758618</v>
      </c>
      <c r="L171" s="95">
        <v>55777959.469999999</v>
      </c>
      <c r="M171" s="87">
        <v>2.0461632904671028</v>
      </c>
      <c r="N171" s="86">
        <v>3.896551724137931</v>
      </c>
      <c r="O171" s="86">
        <v>2</v>
      </c>
      <c r="P171" s="87">
        <v>0.51327433628318586</v>
      </c>
      <c r="Q171" s="89">
        <v>100594764.87</v>
      </c>
      <c r="R171" s="89">
        <v>1146500</v>
      </c>
      <c r="S171" s="90">
        <v>2</v>
      </c>
      <c r="T171" s="91">
        <v>1.1397213378664761E-2</v>
      </c>
      <c r="U171" s="92"/>
      <c r="V171" s="92"/>
      <c r="W171" s="87"/>
    </row>
    <row r="172" spans="1:23" x14ac:dyDescent="0.25">
      <c r="A172" s="82">
        <v>44409</v>
      </c>
      <c r="B172" s="83" t="s">
        <v>212</v>
      </c>
      <c r="C172" s="83" t="s">
        <v>213</v>
      </c>
      <c r="D172" s="83" t="s">
        <v>214</v>
      </c>
      <c r="E172" s="84">
        <v>38942541.68965517</v>
      </c>
      <c r="F172" s="84">
        <v>85390561.310345009</v>
      </c>
      <c r="G172" s="85">
        <v>2.1927321023586002</v>
      </c>
      <c r="H172" s="86"/>
      <c r="I172" s="86"/>
      <c r="J172" s="87"/>
      <c r="K172" s="95">
        <v>27259779.182758618</v>
      </c>
      <c r="L172" s="95">
        <v>63674444.634482697</v>
      </c>
      <c r="M172" s="87">
        <v>2.3358386070403601</v>
      </c>
      <c r="N172" s="86">
        <v>3.896551724137931</v>
      </c>
      <c r="O172" s="86">
        <v>7</v>
      </c>
      <c r="P172" s="87">
        <v>1.8230088495575201</v>
      </c>
      <c r="Q172" s="89">
        <v>78817020.580000013</v>
      </c>
      <c r="R172" s="89">
        <v>884500</v>
      </c>
      <c r="S172" s="90">
        <v>3</v>
      </c>
      <c r="T172" s="91">
        <v>1.1222195326480581E-2</v>
      </c>
      <c r="U172" s="92"/>
      <c r="V172" s="92"/>
      <c r="W172" s="87"/>
    </row>
    <row r="173" spans="1:23" x14ac:dyDescent="0.25">
      <c r="A173" s="82">
        <v>44378</v>
      </c>
      <c r="B173" s="83" t="s">
        <v>159</v>
      </c>
      <c r="C173" s="83" t="s">
        <v>247</v>
      </c>
      <c r="D173" s="83" t="s">
        <v>240</v>
      </c>
      <c r="E173" s="84">
        <v>39503172.413793102</v>
      </c>
      <c r="F173" s="84">
        <v>47104679.840000004</v>
      </c>
      <c r="G173" s="85">
        <v>1.1924277712833191</v>
      </c>
      <c r="H173" s="86"/>
      <c r="I173" s="86"/>
      <c r="J173" s="87"/>
      <c r="K173" s="95">
        <v>27652220.68965517</v>
      </c>
      <c r="L173" s="95">
        <v>46923679.840000004</v>
      </c>
      <c r="M173" s="87">
        <v>1.6969226582787393</v>
      </c>
      <c r="N173" s="86">
        <v>3.896551724137931</v>
      </c>
      <c r="O173" s="86">
        <v>2</v>
      </c>
      <c r="P173" s="87">
        <v>0.51327433628318586</v>
      </c>
      <c r="Q173" s="89">
        <v>90929013.890000015</v>
      </c>
      <c r="R173" s="89">
        <v>0</v>
      </c>
      <c r="S173" s="90">
        <v>0</v>
      </c>
      <c r="T173" s="91">
        <v>0</v>
      </c>
      <c r="U173" s="92"/>
      <c r="V173" s="92"/>
      <c r="W173" s="87"/>
    </row>
    <row r="174" spans="1:23" x14ac:dyDescent="0.25">
      <c r="A174" s="82">
        <v>44378</v>
      </c>
      <c r="B174" s="83" t="s">
        <v>162</v>
      </c>
      <c r="C174" s="83" t="s">
        <v>163</v>
      </c>
      <c r="D174" s="83" t="s">
        <v>164</v>
      </c>
      <c r="E174" s="84">
        <v>79006344.827586204</v>
      </c>
      <c r="F174" s="84">
        <v>145210051.06999999</v>
      </c>
      <c r="G174" s="85">
        <v>1.8379542983147579</v>
      </c>
      <c r="H174" s="86"/>
      <c r="I174" s="86"/>
      <c r="J174" s="87"/>
      <c r="K174" s="95">
        <v>55304441.37931034</v>
      </c>
      <c r="L174" s="95">
        <v>137510629.31999999</v>
      </c>
      <c r="M174" s="87">
        <v>2.4864301291260014</v>
      </c>
      <c r="N174" s="86">
        <v>6.7931034482758621</v>
      </c>
      <c r="O174" s="86">
        <v>6</v>
      </c>
      <c r="P174" s="87">
        <v>0.88324873096446699</v>
      </c>
      <c r="Q174" s="89">
        <v>60273919.75</v>
      </c>
      <c r="R174" s="89">
        <v>0</v>
      </c>
      <c r="S174" s="90">
        <v>0</v>
      </c>
      <c r="T174" s="91">
        <v>0</v>
      </c>
      <c r="U174" s="92"/>
      <c r="V174" s="92"/>
      <c r="W174" s="87"/>
    </row>
    <row r="175" spans="1:23" x14ac:dyDescent="0.25">
      <c r="A175" s="82">
        <v>44378</v>
      </c>
      <c r="B175" s="83" t="s">
        <v>165</v>
      </c>
      <c r="C175" s="83" t="s">
        <v>233</v>
      </c>
      <c r="D175" s="83" t="s">
        <v>234</v>
      </c>
      <c r="E175" s="84">
        <v>79006344.827586204</v>
      </c>
      <c r="F175" s="84">
        <v>140259162.8048276</v>
      </c>
      <c r="G175" s="85">
        <v>1.7752898594525801</v>
      </c>
      <c r="H175" s="86"/>
      <c r="I175" s="86"/>
      <c r="J175" s="87"/>
      <c r="K175" s="95">
        <v>55304441.37931034</v>
      </c>
      <c r="L175" s="95">
        <v>99699450.862068743</v>
      </c>
      <c r="M175" s="87">
        <v>1.8027385934209399</v>
      </c>
      <c r="N175" s="86">
        <v>7</v>
      </c>
      <c r="O175" s="86">
        <v>17</v>
      </c>
      <c r="P175" s="87">
        <v>2.4285714285714302</v>
      </c>
      <c r="Q175" s="89">
        <v>109669747.02000004</v>
      </c>
      <c r="R175" s="89">
        <v>0</v>
      </c>
      <c r="S175" s="90">
        <v>0</v>
      </c>
      <c r="T175" s="91">
        <v>0</v>
      </c>
      <c r="U175" s="92"/>
      <c r="V175" s="92"/>
      <c r="W175" s="87"/>
    </row>
    <row r="176" spans="1:23" x14ac:dyDescent="0.25">
      <c r="A176" s="82">
        <v>44378</v>
      </c>
      <c r="B176" s="83" t="s">
        <v>165</v>
      </c>
      <c r="C176" s="83" t="s">
        <v>241</v>
      </c>
      <c r="D176" s="83" t="s">
        <v>169</v>
      </c>
      <c r="E176" s="84">
        <v>79006344.827586204</v>
      </c>
      <c r="F176" s="84">
        <v>115471479</v>
      </c>
      <c r="G176" s="85">
        <v>1.4615469080615089</v>
      </c>
      <c r="H176" s="86"/>
      <c r="I176" s="86"/>
      <c r="J176" s="87"/>
      <c r="K176" s="95">
        <v>55304441.37931034</v>
      </c>
      <c r="L176" s="95">
        <v>114777524</v>
      </c>
      <c r="M176" s="87">
        <v>2.0753762471405928</v>
      </c>
      <c r="N176" s="86">
        <v>7</v>
      </c>
      <c r="O176" s="86">
        <v>15</v>
      </c>
      <c r="P176" s="87">
        <v>2.1428571428571428</v>
      </c>
      <c r="Q176" s="89">
        <v>139840907.10000005</v>
      </c>
      <c r="R176" s="89">
        <v>233420</v>
      </c>
      <c r="S176" s="90">
        <v>2</v>
      </c>
      <c r="T176" s="91">
        <v>1.6691825363595622E-3</v>
      </c>
      <c r="U176" s="92"/>
      <c r="V176" s="92"/>
      <c r="W176" s="87"/>
    </row>
    <row r="177" spans="1:23" x14ac:dyDescent="0.25">
      <c r="A177" s="82">
        <v>44378</v>
      </c>
      <c r="B177" s="83" t="s">
        <v>172</v>
      </c>
      <c r="C177" s="83" t="s">
        <v>248</v>
      </c>
      <c r="D177" s="83" t="s">
        <v>249</v>
      </c>
      <c r="E177" s="84">
        <v>79006344.827586204</v>
      </c>
      <c r="F177" s="84">
        <v>39793834</v>
      </c>
      <c r="G177" s="85">
        <v>0.50367896511148824</v>
      </c>
      <c r="H177" s="86"/>
      <c r="I177" s="86"/>
      <c r="J177" s="87"/>
      <c r="K177" s="95">
        <v>55304441.37931034</v>
      </c>
      <c r="L177" s="95">
        <v>31387059</v>
      </c>
      <c r="M177" s="87">
        <v>0.56753233948660864</v>
      </c>
      <c r="N177" s="86">
        <v>6.7931034482758621</v>
      </c>
      <c r="O177" s="86">
        <v>2</v>
      </c>
      <c r="P177" s="87">
        <v>0.29441624365482233</v>
      </c>
      <c r="Q177" s="89">
        <v>72725469.620000005</v>
      </c>
      <c r="R177" s="89">
        <v>0</v>
      </c>
      <c r="S177" s="90">
        <v>0</v>
      </c>
      <c r="T177" s="91">
        <v>0</v>
      </c>
      <c r="U177" s="92"/>
      <c r="V177" s="92"/>
      <c r="W177" s="87"/>
    </row>
    <row r="178" spans="1:23" x14ac:dyDescent="0.25">
      <c r="A178" s="82">
        <v>44378</v>
      </c>
      <c r="B178" s="83" t="s">
        <v>175</v>
      </c>
      <c r="C178" s="83" t="s">
        <v>250</v>
      </c>
      <c r="D178" s="83" t="s">
        <v>251</v>
      </c>
      <c r="E178" s="84">
        <v>79006344.827586204</v>
      </c>
      <c r="F178" s="84">
        <v>8456000</v>
      </c>
      <c r="G178" s="85">
        <v>0.10702937869677862</v>
      </c>
      <c r="H178" s="86"/>
      <c r="I178" s="86"/>
      <c r="J178" s="87"/>
      <c r="K178" s="95">
        <v>55304441.37931034</v>
      </c>
      <c r="L178" s="95">
        <v>8456000</v>
      </c>
      <c r="M178" s="87">
        <v>0.15289911242396945</v>
      </c>
      <c r="N178" s="86">
        <v>6.7931034482758621</v>
      </c>
      <c r="O178" s="86">
        <v>2</v>
      </c>
      <c r="P178" s="87">
        <v>0.29441624365482233</v>
      </c>
      <c r="Q178" s="89">
        <v>56597525.230000004</v>
      </c>
      <c r="R178" s="89">
        <v>0</v>
      </c>
      <c r="S178" s="90">
        <v>0</v>
      </c>
      <c r="T178" s="91">
        <v>0</v>
      </c>
      <c r="U178" s="92"/>
      <c r="V178" s="92"/>
      <c r="W178" s="87"/>
    </row>
    <row r="179" spans="1:23" x14ac:dyDescent="0.25">
      <c r="A179" s="82">
        <v>44378</v>
      </c>
      <c r="B179" s="83" t="s">
        <v>178</v>
      </c>
      <c r="C179" s="83" t="s">
        <v>179</v>
      </c>
      <c r="D179" s="83" t="s">
        <v>180</v>
      </c>
      <c r="E179" s="84">
        <v>39503172.413793102</v>
      </c>
      <c r="F179" s="84">
        <v>40492260.539999999</v>
      </c>
      <c r="G179" s="85">
        <v>1.0250381948023379</v>
      </c>
      <c r="H179" s="86"/>
      <c r="I179" s="86"/>
      <c r="J179" s="87"/>
      <c r="K179" s="95">
        <v>27652220.68965517</v>
      </c>
      <c r="L179" s="95">
        <v>32500892.5</v>
      </c>
      <c r="M179" s="87">
        <v>1.1753447531307581</v>
      </c>
      <c r="N179" s="86">
        <v>3.896551724137931</v>
      </c>
      <c r="O179" s="86">
        <v>6</v>
      </c>
      <c r="P179" s="87">
        <v>1.5663716814159301</v>
      </c>
      <c r="Q179" s="89">
        <v>53323107.570000008</v>
      </c>
      <c r="R179" s="89">
        <v>104700</v>
      </c>
      <c r="S179" s="90">
        <v>1</v>
      </c>
      <c r="T179" s="91">
        <v>1.9635014681497111E-3</v>
      </c>
      <c r="U179" s="92"/>
      <c r="V179" s="92"/>
      <c r="W179" s="87"/>
    </row>
    <row r="180" spans="1:23" x14ac:dyDescent="0.25">
      <c r="A180" s="82">
        <v>44378</v>
      </c>
      <c r="B180" s="83" t="s">
        <v>181</v>
      </c>
      <c r="C180" s="83" t="s">
        <v>182</v>
      </c>
      <c r="D180" s="83" t="s">
        <v>183</v>
      </c>
      <c r="E180" s="84">
        <v>39503172.413793102</v>
      </c>
      <c r="F180" s="84">
        <v>80700598.420000002</v>
      </c>
      <c r="G180" s="85">
        <v>2.042889051407482</v>
      </c>
      <c r="H180" s="86"/>
      <c r="I180" s="86"/>
      <c r="J180" s="87"/>
      <c r="K180" s="95">
        <v>27652220.68965517</v>
      </c>
      <c r="L180" s="95">
        <v>62148949.099999994</v>
      </c>
      <c r="M180" s="87">
        <v>2.247521086914015</v>
      </c>
      <c r="N180" s="86">
        <v>3.896551724137931</v>
      </c>
      <c r="O180" s="86">
        <v>7</v>
      </c>
      <c r="P180" s="87">
        <v>1.7964601769911503</v>
      </c>
      <c r="Q180" s="89">
        <v>59617745.399999991</v>
      </c>
      <c r="R180" s="89">
        <v>0</v>
      </c>
      <c r="S180" s="90">
        <v>0</v>
      </c>
      <c r="T180" s="91">
        <v>0</v>
      </c>
      <c r="U180" s="92"/>
      <c r="V180" s="92"/>
      <c r="W180" s="87"/>
    </row>
    <row r="181" spans="1:23" x14ac:dyDescent="0.25">
      <c r="A181" s="82">
        <v>44378</v>
      </c>
      <c r="B181" s="83" t="s">
        <v>184</v>
      </c>
      <c r="C181" s="83" t="s">
        <v>185</v>
      </c>
      <c r="D181" s="83" t="s">
        <v>186</v>
      </c>
      <c r="E181" s="84">
        <v>79006344.827586204</v>
      </c>
      <c r="F181" s="84">
        <v>148903770.20999998</v>
      </c>
      <c r="G181" s="85">
        <v>1.8847064819281207</v>
      </c>
      <c r="H181" s="86"/>
      <c r="I181" s="86"/>
      <c r="J181" s="87"/>
      <c r="K181" s="95">
        <v>55304441.37931034</v>
      </c>
      <c r="L181" s="95">
        <v>116586645.7</v>
      </c>
      <c r="M181" s="87">
        <v>2.1080882980153497</v>
      </c>
      <c r="N181" s="86">
        <v>6.2931034482758621</v>
      </c>
      <c r="O181" s="86">
        <v>12</v>
      </c>
      <c r="P181" s="87">
        <v>1.9068493150684931</v>
      </c>
      <c r="Q181" s="89">
        <v>60601492.329999998</v>
      </c>
      <c r="R181" s="89">
        <v>0</v>
      </c>
      <c r="S181" s="90">
        <v>0</v>
      </c>
      <c r="T181" s="91">
        <v>0</v>
      </c>
      <c r="U181" s="92"/>
      <c r="V181" s="92"/>
      <c r="W181" s="87"/>
    </row>
    <row r="182" spans="1:23" x14ac:dyDescent="0.25">
      <c r="A182" s="82">
        <v>44378</v>
      </c>
      <c r="B182" s="83" t="s">
        <v>184</v>
      </c>
      <c r="C182" s="83" t="s">
        <v>187</v>
      </c>
      <c r="D182" s="83" t="s">
        <v>188</v>
      </c>
      <c r="E182" s="84">
        <v>79006344.827586204</v>
      </c>
      <c r="F182" s="84">
        <v>63639042.870000005</v>
      </c>
      <c r="G182" s="85">
        <v>0.80549281211373691</v>
      </c>
      <c r="H182" s="86"/>
      <c r="I182" s="86"/>
      <c r="J182" s="87"/>
      <c r="K182" s="95">
        <v>55304441.37931034</v>
      </c>
      <c r="L182" s="95">
        <v>55925679</v>
      </c>
      <c r="M182" s="87">
        <v>1.0112330511835179</v>
      </c>
      <c r="N182" s="86">
        <v>6.2931034482758621</v>
      </c>
      <c r="O182" s="86">
        <v>8</v>
      </c>
      <c r="P182" s="87">
        <v>1.2712328767123287</v>
      </c>
      <c r="Q182" s="89">
        <v>24287058.000000011</v>
      </c>
      <c r="R182" s="89">
        <v>0</v>
      </c>
      <c r="S182" s="90">
        <v>0</v>
      </c>
      <c r="T182" s="91">
        <v>0</v>
      </c>
      <c r="U182" s="92"/>
      <c r="V182" s="92"/>
      <c r="W182" s="87"/>
    </row>
    <row r="183" spans="1:23" x14ac:dyDescent="0.25">
      <c r="A183" s="82">
        <v>44378</v>
      </c>
      <c r="B183" s="83" t="s">
        <v>191</v>
      </c>
      <c r="C183" s="83" t="s">
        <v>192</v>
      </c>
      <c r="D183" s="83" t="s">
        <v>193</v>
      </c>
      <c r="E183" s="84">
        <v>39503172.413793102</v>
      </c>
      <c r="F183" s="84">
        <v>47803929.859999999</v>
      </c>
      <c r="G183" s="85">
        <v>1.2101288817833924</v>
      </c>
      <c r="H183" s="86"/>
      <c r="I183" s="86"/>
      <c r="J183" s="87"/>
      <c r="K183" s="95">
        <v>27652220.68965517</v>
      </c>
      <c r="L183" s="95">
        <v>38500557.599999994</v>
      </c>
      <c r="M183" s="87">
        <v>1.3923134070170082</v>
      </c>
      <c r="N183" s="86">
        <v>3.896551724137931</v>
      </c>
      <c r="O183" s="86">
        <v>8</v>
      </c>
      <c r="P183" s="87">
        <v>2.0530973451327434</v>
      </c>
      <c r="Q183" s="89">
        <v>37156752.019999996</v>
      </c>
      <c r="R183" s="89">
        <v>0</v>
      </c>
      <c r="S183" s="90">
        <v>0</v>
      </c>
      <c r="T183" s="91">
        <v>0</v>
      </c>
      <c r="U183" s="92"/>
      <c r="V183" s="92"/>
      <c r="W183" s="87"/>
    </row>
    <row r="184" spans="1:23" x14ac:dyDescent="0.25">
      <c r="A184" s="82">
        <v>44378</v>
      </c>
      <c r="B184" s="83" t="s">
        <v>194</v>
      </c>
      <c r="C184" s="83" t="s">
        <v>252</v>
      </c>
      <c r="D184" s="83" t="s">
        <v>253</v>
      </c>
      <c r="E184" s="84">
        <v>39503172.413793102</v>
      </c>
      <c r="F184" s="84">
        <v>40405904.949999988</v>
      </c>
      <c r="G184" s="85">
        <v>1.0228521529043497</v>
      </c>
      <c r="H184" s="86"/>
      <c r="I184" s="86"/>
      <c r="J184" s="87"/>
      <c r="K184" s="95">
        <v>27652220.68965517</v>
      </c>
      <c r="L184" s="95">
        <v>30313534.699999999</v>
      </c>
      <c r="M184" s="87">
        <v>1.0962423249912958</v>
      </c>
      <c r="N184" s="86">
        <v>3.896551724137931</v>
      </c>
      <c r="O184" s="86">
        <v>5</v>
      </c>
      <c r="P184" s="87">
        <v>1.2831858407079646</v>
      </c>
      <c r="Q184" s="89">
        <v>62847796.259999998</v>
      </c>
      <c r="R184" s="89">
        <v>75075</v>
      </c>
      <c r="S184" s="90">
        <v>1</v>
      </c>
      <c r="T184" s="91">
        <v>1.1945526250342385E-3</v>
      </c>
      <c r="U184" s="92"/>
      <c r="V184" s="92"/>
      <c r="W184" s="87"/>
    </row>
    <row r="185" spans="1:23" x14ac:dyDescent="0.25">
      <c r="A185" s="82">
        <v>44378</v>
      </c>
      <c r="B185" s="83" t="s">
        <v>197</v>
      </c>
      <c r="C185" s="83" t="s">
        <v>244</v>
      </c>
      <c r="D185" s="83" t="s">
        <v>222</v>
      </c>
      <c r="E185" s="84">
        <v>39503172.413793102</v>
      </c>
      <c r="F185" s="84">
        <v>48361537.5</v>
      </c>
      <c r="G185" s="85">
        <v>1.2242443972199526</v>
      </c>
      <c r="H185" s="86"/>
      <c r="I185" s="86"/>
      <c r="J185" s="87"/>
      <c r="K185" s="95">
        <v>27652220.68965517</v>
      </c>
      <c r="L185" s="95">
        <v>43706147</v>
      </c>
      <c r="M185" s="87">
        <v>1.5805655354237311</v>
      </c>
      <c r="N185" s="86">
        <v>3.896551724137931</v>
      </c>
      <c r="O185" s="86">
        <v>8</v>
      </c>
      <c r="P185" s="87">
        <v>2.0530973451327434</v>
      </c>
      <c r="Q185" s="89">
        <v>174093927.42000002</v>
      </c>
      <c r="R185" s="89">
        <v>89900</v>
      </c>
      <c r="S185" s="90">
        <v>1</v>
      </c>
      <c r="T185" s="91">
        <v>5.1638791388235541E-4</v>
      </c>
      <c r="U185" s="92"/>
      <c r="V185" s="92"/>
      <c r="W185" s="87"/>
    </row>
    <row r="186" spans="1:23" x14ac:dyDescent="0.25">
      <c r="A186" s="82">
        <v>44378</v>
      </c>
      <c r="B186" s="83" t="s">
        <v>197</v>
      </c>
      <c r="C186" s="83" t="s">
        <v>198</v>
      </c>
      <c r="D186" s="83" t="s">
        <v>199</v>
      </c>
      <c r="E186" s="84">
        <v>39503172.413793102</v>
      </c>
      <c r="F186" s="84">
        <v>54927464.5</v>
      </c>
      <c r="G186" s="85">
        <v>1.3904570479717038</v>
      </c>
      <c r="H186" s="86"/>
      <c r="I186" s="86"/>
      <c r="J186" s="87"/>
      <c r="K186" s="95">
        <v>27652220.68965517</v>
      </c>
      <c r="L186" s="95">
        <v>54344264.5</v>
      </c>
      <c r="M186" s="87">
        <v>1.9652766810273019</v>
      </c>
      <c r="N186" s="86">
        <v>3.896551724137931</v>
      </c>
      <c r="O186" s="86">
        <v>8</v>
      </c>
      <c r="P186" s="87">
        <v>2.0530973451327434</v>
      </c>
      <c r="Q186" s="89">
        <v>0</v>
      </c>
      <c r="R186" s="89">
        <v>0</v>
      </c>
      <c r="S186" s="90">
        <v>0</v>
      </c>
      <c r="T186" s="91">
        <v>0</v>
      </c>
      <c r="U186" s="92"/>
      <c r="V186" s="92"/>
      <c r="W186" s="87"/>
    </row>
    <row r="187" spans="1:23" x14ac:dyDescent="0.25">
      <c r="A187" s="82">
        <v>44378</v>
      </c>
      <c r="B187" s="83" t="s">
        <v>200</v>
      </c>
      <c r="C187" s="83" t="s">
        <v>245</v>
      </c>
      <c r="D187" s="83" t="s">
        <v>225</v>
      </c>
      <c r="E187" s="84">
        <v>29791586.206896551</v>
      </c>
      <c r="F187" s="84">
        <v>21832340.700000003</v>
      </c>
      <c r="G187" s="85">
        <v>0.73283579291075018</v>
      </c>
      <c r="H187" s="86"/>
      <c r="I187" s="86"/>
      <c r="J187" s="87"/>
      <c r="K187" s="95">
        <v>20854110.344827585</v>
      </c>
      <c r="L187" s="95">
        <v>11843721.449999999</v>
      </c>
      <c r="M187" s="87">
        <v>0.56793223274267279</v>
      </c>
      <c r="N187" s="86">
        <v>3.896551724137931</v>
      </c>
      <c r="O187" s="86">
        <v>2</v>
      </c>
      <c r="P187" s="87">
        <v>0.51327433628318586</v>
      </c>
      <c r="Q187" s="89">
        <v>0</v>
      </c>
      <c r="R187" s="89">
        <v>0</v>
      </c>
      <c r="S187" s="90">
        <v>0</v>
      </c>
      <c r="T187" s="91">
        <v>0</v>
      </c>
      <c r="U187" s="92"/>
      <c r="V187" s="92"/>
      <c r="W187" s="87"/>
    </row>
    <row r="188" spans="1:23" x14ac:dyDescent="0.25">
      <c r="A188" s="82">
        <v>44378</v>
      </c>
      <c r="B188" s="83" t="s">
        <v>203</v>
      </c>
      <c r="C188" s="83" t="s">
        <v>246</v>
      </c>
      <c r="D188" s="83" t="s">
        <v>231</v>
      </c>
      <c r="E188" s="84">
        <v>27257586.206896551</v>
      </c>
      <c r="F188" s="84">
        <v>19056118.189999998</v>
      </c>
      <c r="G188" s="85">
        <v>0.69911246158614493</v>
      </c>
      <c r="H188" s="86"/>
      <c r="I188" s="86"/>
      <c r="J188" s="87"/>
      <c r="K188" s="95">
        <v>19080310.344827585</v>
      </c>
      <c r="L188" s="95">
        <v>16463755.189999999</v>
      </c>
      <c r="M188" s="87">
        <v>0.86286621613904213</v>
      </c>
      <c r="N188" s="86">
        <v>3.896551724137931</v>
      </c>
      <c r="O188" s="86">
        <v>2</v>
      </c>
      <c r="P188" s="87">
        <v>0.51327433628318586</v>
      </c>
      <c r="Q188" s="89">
        <v>82909651.809999987</v>
      </c>
      <c r="R188" s="89">
        <v>0</v>
      </c>
      <c r="S188" s="90">
        <v>0</v>
      </c>
      <c r="T188" s="91">
        <v>0</v>
      </c>
      <c r="U188" s="92"/>
      <c r="V188" s="92"/>
      <c r="W188" s="87"/>
    </row>
    <row r="189" spans="1:23" x14ac:dyDescent="0.25">
      <c r="A189" s="82">
        <v>44378</v>
      </c>
      <c r="B189" s="83" t="s">
        <v>203</v>
      </c>
      <c r="C189" s="83" t="s">
        <v>204</v>
      </c>
      <c r="D189" s="83" t="s">
        <v>205</v>
      </c>
      <c r="E189" s="84">
        <v>27257586.206896551</v>
      </c>
      <c r="F189" s="84">
        <v>21553374</v>
      </c>
      <c r="G189" s="85">
        <v>0.7907293711336294</v>
      </c>
      <c r="H189" s="86"/>
      <c r="I189" s="86"/>
      <c r="J189" s="87"/>
      <c r="K189" s="95">
        <v>19080310.344827585</v>
      </c>
      <c r="L189" s="95">
        <v>17440169.649999999</v>
      </c>
      <c r="M189" s="87">
        <v>0.91404014582644322</v>
      </c>
      <c r="N189" s="86">
        <v>3.896551724137931</v>
      </c>
      <c r="O189" s="86">
        <v>3</v>
      </c>
      <c r="P189" s="87">
        <v>0.76991150442477874</v>
      </c>
      <c r="Q189" s="89">
        <v>76819524.150000021</v>
      </c>
      <c r="R189" s="89">
        <v>186147.5</v>
      </c>
      <c r="S189" s="90">
        <v>2</v>
      </c>
      <c r="T189" s="91">
        <v>2.4231795505075377E-3</v>
      </c>
      <c r="U189" s="92"/>
      <c r="V189" s="92"/>
      <c r="W189" s="87"/>
    </row>
    <row r="190" spans="1:23" x14ac:dyDescent="0.25">
      <c r="A190" s="82">
        <v>44378</v>
      </c>
      <c r="B190" s="83" t="s">
        <v>206</v>
      </c>
      <c r="C190" s="83" t="s">
        <v>207</v>
      </c>
      <c r="D190" s="83" t="s">
        <v>208</v>
      </c>
      <c r="E190" s="84">
        <v>79006344.827586204</v>
      </c>
      <c r="F190" s="84">
        <v>95577726.020000011</v>
      </c>
      <c r="G190" s="85">
        <v>1.2097474731754414</v>
      </c>
      <c r="H190" s="86"/>
      <c r="I190" s="86"/>
      <c r="J190" s="87"/>
      <c r="K190" s="95">
        <v>55304441.37931034</v>
      </c>
      <c r="L190" s="95">
        <v>72813700.099999994</v>
      </c>
      <c r="M190" s="87">
        <v>1.31659769602591</v>
      </c>
      <c r="N190" s="86">
        <v>6.7931034482758621</v>
      </c>
      <c r="O190" s="86">
        <v>12</v>
      </c>
      <c r="P190" s="87">
        <v>1.766497461928934</v>
      </c>
      <c r="Q190" s="89">
        <v>68601894.110000014</v>
      </c>
      <c r="R190" s="89">
        <v>0</v>
      </c>
      <c r="S190" s="90">
        <v>0</v>
      </c>
      <c r="T190" s="91">
        <v>0</v>
      </c>
      <c r="U190" s="92"/>
      <c r="V190" s="92"/>
      <c r="W190" s="87"/>
    </row>
    <row r="191" spans="1:23" x14ac:dyDescent="0.25">
      <c r="A191" s="82">
        <v>44378</v>
      </c>
      <c r="B191" s="83" t="s">
        <v>209</v>
      </c>
      <c r="C191" s="83" t="s">
        <v>210</v>
      </c>
      <c r="D191" s="83" t="s">
        <v>211</v>
      </c>
      <c r="E191" s="84">
        <v>79006344.827586204</v>
      </c>
      <c r="F191" s="84">
        <v>71002053.780000001</v>
      </c>
      <c r="G191" s="85">
        <v>0.89868799695703183</v>
      </c>
      <c r="H191" s="86"/>
      <c r="I191" s="86"/>
      <c r="J191" s="87"/>
      <c r="K191" s="95">
        <v>55304441.37931034</v>
      </c>
      <c r="L191" s="95">
        <v>65848746.840000004</v>
      </c>
      <c r="M191" s="87">
        <v>1.1906592887969092</v>
      </c>
      <c r="N191" s="86">
        <v>7.7931034482758621</v>
      </c>
      <c r="O191" s="86">
        <v>14</v>
      </c>
      <c r="P191" s="87">
        <v>1.7964601769911503</v>
      </c>
      <c r="Q191" s="89">
        <v>51344477.590000011</v>
      </c>
      <c r="R191" s="89">
        <v>0</v>
      </c>
      <c r="S191" s="90">
        <v>0</v>
      </c>
      <c r="T191" s="91">
        <v>0</v>
      </c>
      <c r="U191" s="92"/>
      <c r="V191" s="92"/>
      <c r="W191" s="87"/>
    </row>
    <row r="192" spans="1:23" x14ac:dyDescent="0.25">
      <c r="A192" s="82">
        <v>44378</v>
      </c>
      <c r="B192" s="83" t="s">
        <v>212</v>
      </c>
      <c r="C192" s="83" t="s">
        <v>216</v>
      </c>
      <c r="D192" s="83" t="s">
        <v>217</v>
      </c>
      <c r="E192" s="84">
        <v>39503172.413793102</v>
      </c>
      <c r="F192" s="84">
        <v>78756671.366206989</v>
      </c>
      <c r="G192" s="85">
        <v>1.99367966048995</v>
      </c>
      <c r="H192" s="86"/>
      <c r="I192" s="86"/>
      <c r="J192" s="87"/>
      <c r="K192" s="95">
        <v>27652220.68965517</v>
      </c>
      <c r="L192" s="95">
        <v>43555915.650344715</v>
      </c>
      <c r="M192" s="87">
        <v>1.5751326498938001</v>
      </c>
      <c r="N192" s="86">
        <v>3.896551724137931</v>
      </c>
      <c r="O192" s="86">
        <v>3</v>
      </c>
      <c r="P192" s="87">
        <v>0.76991150442477874</v>
      </c>
      <c r="Q192" s="89">
        <v>116103248.22</v>
      </c>
      <c r="R192" s="89">
        <v>209700</v>
      </c>
      <c r="S192" s="90">
        <v>3</v>
      </c>
      <c r="T192" s="91">
        <v>1.8061510182957739E-3</v>
      </c>
      <c r="U192" s="92"/>
      <c r="V192" s="92"/>
      <c r="W192" s="87"/>
    </row>
    <row r="193" spans="1:23" x14ac:dyDescent="0.25">
      <c r="A193" s="82">
        <v>44378</v>
      </c>
      <c r="B193" s="83" t="s">
        <v>212</v>
      </c>
      <c r="C193" s="83" t="s">
        <v>213</v>
      </c>
      <c r="D193" s="83" t="s">
        <v>214</v>
      </c>
      <c r="E193" s="84">
        <v>39503172.413793102</v>
      </c>
      <c r="F193" s="84">
        <v>55092736.460000001</v>
      </c>
      <c r="G193" s="85">
        <v>1.3946408122088843</v>
      </c>
      <c r="H193" s="86"/>
      <c r="I193" s="86"/>
      <c r="J193" s="87"/>
      <c r="K193" s="95">
        <v>27652220.68965517</v>
      </c>
      <c r="L193" s="95">
        <v>45881646.460000001</v>
      </c>
      <c r="M193" s="87">
        <v>1.6592391249489973</v>
      </c>
      <c r="N193" s="86">
        <v>3.896551724137931</v>
      </c>
      <c r="O193" s="86">
        <v>3</v>
      </c>
      <c r="P193" s="87">
        <v>0.76991150442477874</v>
      </c>
      <c r="Q193" s="89">
        <v>95562947.059999987</v>
      </c>
      <c r="R193" s="89">
        <v>300320</v>
      </c>
      <c r="S193" s="90">
        <v>1</v>
      </c>
      <c r="T193" s="91">
        <v>3.1426406283958739E-3</v>
      </c>
      <c r="U193" s="92"/>
      <c r="V193" s="92"/>
      <c r="W193" s="87"/>
    </row>
    <row r="194" spans="1:23" x14ac:dyDescent="0.25">
      <c r="A194" s="82">
        <v>44378</v>
      </c>
      <c r="B194" s="83" t="s">
        <v>175</v>
      </c>
      <c r="C194" s="83" t="s">
        <v>176</v>
      </c>
      <c r="D194" s="83" t="s">
        <v>177</v>
      </c>
      <c r="E194" s="84">
        <v>79006344.827586204</v>
      </c>
      <c r="F194" s="84">
        <v>125769421.69999999</v>
      </c>
      <c r="G194" s="85">
        <v>1.5918901447024769</v>
      </c>
      <c r="H194" s="86"/>
      <c r="I194" s="86"/>
      <c r="J194" s="87"/>
      <c r="K194" s="95">
        <v>55304441.37931034</v>
      </c>
      <c r="L194" s="95">
        <v>103021020.59999999</v>
      </c>
      <c r="M194" s="87">
        <v>1.8627983219904769</v>
      </c>
      <c r="N194" s="86">
        <v>7</v>
      </c>
      <c r="O194" s="86">
        <v>7</v>
      </c>
      <c r="P194" s="87">
        <v>1</v>
      </c>
      <c r="Q194" s="89">
        <v>0</v>
      </c>
      <c r="R194" s="89">
        <v>0</v>
      </c>
      <c r="S194" s="90">
        <v>0</v>
      </c>
      <c r="T194" s="91">
        <v>0</v>
      </c>
      <c r="U194" s="92"/>
      <c r="V194" s="92"/>
      <c r="W194" s="87"/>
    </row>
  </sheetData>
  <autoFilter ref="A1:W19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A34" workbookViewId="0">
      <selection activeCell="L9" sqref="L9"/>
    </sheetView>
  </sheetViews>
  <sheetFormatPr defaultColWidth="9.140625" defaultRowHeight="15" x14ac:dyDescent="0.25"/>
  <cols>
    <col min="1" max="1" width="2.42578125" style="156" customWidth="1"/>
    <col min="2" max="2" width="3.140625" style="181" customWidth="1"/>
    <col min="3" max="3" width="49.7109375" style="156" customWidth="1"/>
    <col min="4" max="4" width="9" style="157" customWidth="1"/>
    <col min="5" max="5" width="10.28515625" style="156" customWidth="1"/>
    <col min="6" max="6" width="11.140625" style="156" customWidth="1"/>
    <col min="7" max="7" width="12.140625" style="156" customWidth="1"/>
    <col min="8" max="8" width="11.28515625" style="156" customWidth="1"/>
    <col min="9" max="9" width="12.28515625" style="156" customWidth="1"/>
    <col min="10" max="10" width="4.140625" style="156" customWidth="1"/>
    <col min="11" max="11" width="12.7109375" style="156" customWidth="1"/>
    <col min="12" max="12" width="45.7109375" style="156" bestFit="1" customWidth="1"/>
    <col min="13" max="14" width="6" style="156" customWidth="1"/>
    <col min="15" max="16384" width="9.140625" style="156"/>
  </cols>
  <sheetData>
    <row r="1" spans="1:14" ht="24.6" customHeight="1" x14ac:dyDescent="0.25">
      <c r="A1" s="197"/>
      <c r="B1" s="198"/>
      <c r="C1" s="198"/>
      <c r="D1" s="198"/>
      <c r="E1" s="198"/>
      <c r="F1" s="198"/>
      <c r="G1" s="198"/>
      <c r="H1" s="208" t="s">
        <v>301</v>
      </c>
      <c r="I1" s="209"/>
      <c r="J1" s="198"/>
      <c r="K1" s="197"/>
      <c r="L1" s="181" t="s">
        <v>303</v>
      </c>
    </row>
    <row r="2" spans="1:14" ht="15" customHeight="1" x14ac:dyDescent="0.25">
      <c r="A2" s="197"/>
      <c r="B2" s="198"/>
      <c r="C2" s="198"/>
      <c r="D2" s="198"/>
      <c r="E2" s="198"/>
      <c r="F2" s="198"/>
      <c r="G2" s="208" t="s">
        <v>302</v>
      </c>
      <c r="H2" s="209"/>
      <c r="I2" s="209"/>
      <c r="J2" s="198"/>
      <c r="K2" s="197"/>
    </row>
    <row r="3" spans="1:14" ht="21" customHeight="1" x14ac:dyDescent="0.25">
      <c r="A3" s="197"/>
      <c r="B3" s="198"/>
      <c r="C3" s="198"/>
      <c r="D3" s="198"/>
      <c r="E3" s="208" t="s">
        <v>304</v>
      </c>
      <c r="F3" s="210"/>
      <c r="G3" s="210"/>
      <c r="H3" s="210"/>
      <c r="I3" s="210"/>
      <c r="J3" s="198"/>
      <c r="K3" s="199"/>
      <c r="L3" s="159"/>
      <c r="M3" s="159"/>
      <c r="N3" s="159"/>
    </row>
    <row r="4" spans="1:14" ht="21" customHeight="1" x14ac:dyDescent="0.25">
      <c r="A4" s="198"/>
      <c r="B4" s="198"/>
      <c r="C4" s="198"/>
      <c r="D4" s="198"/>
      <c r="E4" s="198"/>
      <c r="F4" s="198"/>
      <c r="G4" s="198"/>
      <c r="H4" s="198"/>
      <c r="I4" s="198"/>
      <c r="J4" s="197"/>
      <c r="K4" s="197"/>
      <c r="L4" s="159"/>
      <c r="M4" s="159"/>
      <c r="N4" s="159"/>
    </row>
    <row r="5" spans="1:14" ht="21.75" thickBot="1" x14ac:dyDescent="0.4">
      <c r="C5" s="203" t="s">
        <v>294</v>
      </c>
      <c r="D5" s="203"/>
      <c r="E5" s="203"/>
      <c r="F5" s="203"/>
      <c r="G5" s="203"/>
      <c r="H5" s="203"/>
      <c r="I5" s="203"/>
      <c r="K5" s="158"/>
      <c r="L5" s="161"/>
      <c r="M5" s="161"/>
      <c r="N5" s="161"/>
    </row>
    <row r="6" spans="1:14" ht="15.6" customHeight="1" thickBot="1" x14ac:dyDescent="0.3">
      <c r="B6" s="187"/>
      <c r="C6" s="182"/>
      <c r="D6" s="200" t="s">
        <v>287</v>
      </c>
      <c r="E6" s="201"/>
      <c r="F6" s="201"/>
      <c r="G6" s="201"/>
      <c r="H6" s="201"/>
      <c r="I6" s="202"/>
    </row>
    <row r="7" spans="1:14" ht="75" x14ac:dyDescent="0.25">
      <c r="B7" s="206" t="s">
        <v>295</v>
      </c>
      <c r="C7" s="204" t="s">
        <v>55</v>
      </c>
      <c r="D7" s="189" t="s">
        <v>288</v>
      </c>
      <c r="E7" s="190" t="s">
        <v>289</v>
      </c>
      <c r="F7" s="191" t="s">
        <v>290</v>
      </c>
      <c r="G7" s="190" t="s">
        <v>291</v>
      </c>
      <c r="H7" s="191" t="s">
        <v>292</v>
      </c>
      <c r="I7" s="192" t="s">
        <v>293</v>
      </c>
      <c r="K7" s="159"/>
    </row>
    <row r="8" spans="1:14" ht="15.75" thickBot="1" x14ac:dyDescent="0.3">
      <c r="B8" s="207"/>
      <c r="C8" s="205"/>
      <c r="D8" s="193"/>
      <c r="E8" s="194" t="s">
        <v>296</v>
      </c>
      <c r="F8" s="195" t="s">
        <v>297</v>
      </c>
      <c r="G8" s="194" t="s">
        <v>298</v>
      </c>
      <c r="H8" s="195" t="s">
        <v>299</v>
      </c>
      <c r="I8" s="196" t="s">
        <v>300</v>
      </c>
      <c r="K8" s="159"/>
    </row>
    <row r="9" spans="1:14" ht="30" x14ac:dyDescent="0.25">
      <c r="B9" s="188">
        <v>1</v>
      </c>
      <c r="C9" s="183" t="s">
        <v>56</v>
      </c>
      <c r="D9" s="162">
        <v>0</v>
      </c>
      <c r="E9" s="160">
        <v>0.02</v>
      </c>
      <c r="F9" s="160">
        <v>0.05</v>
      </c>
      <c r="G9" s="160">
        <v>0.1</v>
      </c>
      <c r="H9" s="160">
        <v>0.15</v>
      </c>
      <c r="I9" s="163">
        <v>0.21</v>
      </c>
      <c r="K9" s="161"/>
    </row>
    <row r="10" spans="1:14" x14ac:dyDescent="0.25">
      <c r="B10" s="188">
        <v>2</v>
      </c>
      <c r="C10" s="184" t="s">
        <v>57</v>
      </c>
      <c r="D10" s="162">
        <v>0</v>
      </c>
      <c r="E10" s="160">
        <v>0.02</v>
      </c>
      <c r="F10" s="160">
        <v>0.05</v>
      </c>
      <c r="G10" s="160">
        <v>0.1</v>
      </c>
      <c r="H10" s="160">
        <v>0.15</v>
      </c>
      <c r="I10" s="163">
        <v>0.21</v>
      </c>
      <c r="L10" s="168"/>
    </row>
    <row r="11" spans="1:14" x14ac:dyDescent="0.25">
      <c r="B11" s="188">
        <v>3</v>
      </c>
      <c r="C11" s="184" t="s">
        <v>58</v>
      </c>
      <c r="D11" s="162">
        <v>0</v>
      </c>
      <c r="E11" s="160">
        <v>0.02</v>
      </c>
      <c r="F11" s="160">
        <v>0.05</v>
      </c>
      <c r="G11" s="160">
        <v>0.1</v>
      </c>
      <c r="H11" s="160">
        <v>0.15</v>
      </c>
      <c r="I11" s="163">
        <v>0.21</v>
      </c>
      <c r="L11" s="168"/>
    </row>
    <row r="12" spans="1:14" x14ac:dyDescent="0.25">
      <c r="B12" s="188">
        <v>4</v>
      </c>
      <c r="C12" s="184" t="s">
        <v>59</v>
      </c>
      <c r="D12" s="162">
        <v>0</v>
      </c>
      <c r="E12" s="160">
        <v>0.02</v>
      </c>
      <c r="F12" s="160">
        <v>0.05</v>
      </c>
      <c r="G12" s="160">
        <v>0.1</v>
      </c>
      <c r="H12" s="160">
        <v>0.15</v>
      </c>
      <c r="I12" s="163">
        <v>0.21</v>
      </c>
      <c r="L12" s="168"/>
    </row>
    <row r="13" spans="1:14" x14ac:dyDescent="0.25">
      <c r="B13" s="188">
        <v>5</v>
      </c>
      <c r="C13" s="184" t="s">
        <v>60</v>
      </c>
      <c r="D13" s="162">
        <v>0</v>
      </c>
      <c r="E13" s="160">
        <v>0.02</v>
      </c>
      <c r="F13" s="160">
        <v>0.05</v>
      </c>
      <c r="G13" s="160">
        <v>0.1</v>
      </c>
      <c r="H13" s="160">
        <v>0.15</v>
      </c>
      <c r="I13" s="163">
        <v>0.21</v>
      </c>
      <c r="K13" s="167"/>
    </row>
    <row r="14" spans="1:14" x14ac:dyDescent="0.25">
      <c r="B14" s="188">
        <v>6</v>
      </c>
      <c r="C14" s="184" t="s">
        <v>61</v>
      </c>
      <c r="D14" s="164">
        <v>0</v>
      </c>
      <c r="E14" s="165">
        <v>0.03</v>
      </c>
      <c r="F14" s="165">
        <v>0.06</v>
      </c>
      <c r="G14" s="165">
        <v>0.12</v>
      </c>
      <c r="H14" s="165">
        <v>0.16</v>
      </c>
      <c r="I14" s="166">
        <v>0.22</v>
      </c>
      <c r="K14" s="167"/>
    </row>
    <row r="15" spans="1:14" x14ac:dyDescent="0.25">
      <c r="B15" s="188">
        <v>7</v>
      </c>
      <c r="C15" s="184" t="s">
        <v>62</v>
      </c>
      <c r="D15" s="164">
        <v>0</v>
      </c>
      <c r="E15" s="165">
        <v>0.03</v>
      </c>
      <c r="F15" s="165">
        <v>0.06</v>
      </c>
      <c r="G15" s="165">
        <v>0.12</v>
      </c>
      <c r="H15" s="165">
        <v>0.16</v>
      </c>
      <c r="I15" s="166">
        <v>0.22</v>
      </c>
      <c r="K15" s="167"/>
    </row>
    <row r="16" spans="1:14" x14ac:dyDescent="0.25">
      <c r="B16" s="188">
        <v>8</v>
      </c>
      <c r="C16" s="183" t="s">
        <v>63</v>
      </c>
      <c r="D16" s="164">
        <v>0</v>
      </c>
      <c r="E16" s="165">
        <v>0.03</v>
      </c>
      <c r="F16" s="165">
        <v>0.06</v>
      </c>
      <c r="G16" s="165">
        <v>0.12</v>
      </c>
      <c r="H16" s="165">
        <v>0.16</v>
      </c>
      <c r="I16" s="166">
        <v>0.22</v>
      </c>
      <c r="K16" s="167"/>
    </row>
    <row r="17" spans="2:12" ht="30" x14ac:dyDescent="0.25">
      <c r="B17" s="188">
        <v>9</v>
      </c>
      <c r="C17" s="183" t="s">
        <v>64</v>
      </c>
      <c r="D17" s="164">
        <v>0</v>
      </c>
      <c r="E17" s="165">
        <v>0.03</v>
      </c>
      <c r="F17" s="165">
        <v>0.06</v>
      </c>
      <c r="G17" s="165">
        <v>0.12</v>
      </c>
      <c r="H17" s="165">
        <v>0.16</v>
      </c>
      <c r="I17" s="166">
        <v>0.22</v>
      </c>
    </row>
    <row r="18" spans="2:12" x14ac:dyDescent="0.25">
      <c r="B18" s="188">
        <v>10</v>
      </c>
      <c r="C18" s="184" t="s">
        <v>65</v>
      </c>
      <c r="D18" s="164">
        <v>0</v>
      </c>
      <c r="E18" s="165">
        <v>0.03</v>
      </c>
      <c r="F18" s="165">
        <v>0.06</v>
      </c>
      <c r="G18" s="165">
        <v>0.12</v>
      </c>
      <c r="H18" s="165">
        <v>0.16</v>
      </c>
      <c r="I18" s="166">
        <v>0.22</v>
      </c>
      <c r="K18" s="169"/>
    </row>
    <row r="19" spans="2:12" x14ac:dyDescent="0.25">
      <c r="B19" s="188">
        <v>11</v>
      </c>
      <c r="C19" s="184" t="s">
        <v>66</v>
      </c>
      <c r="D19" s="164">
        <v>0</v>
      </c>
      <c r="E19" s="165">
        <v>0.03</v>
      </c>
      <c r="F19" s="165">
        <v>0.06</v>
      </c>
      <c r="G19" s="165">
        <v>0.12</v>
      </c>
      <c r="H19" s="165">
        <v>0.16</v>
      </c>
      <c r="I19" s="166">
        <v>0.22</v>
      </c>
    </row>
    <row r="20" spans="2:12" x14ac:dyDescent="0.25">
      <c r="B20" s="188">
        <v>12</v>
      </c>
      <c r="C20" s="184" t="s">
        <v>67</v>
      </c>
      <c r="D20" s="164">
        <v>0</v>
      </c>
      <c r="E20" s="165">
        <v>0.03</v>
      </c>
      <c r="F20" s="165">
        <v>0.06</v>
      </c>
      <c r="G20" s="165">
        <v>0.12</v>
      </c>
      <c r="H20" s="165">
        <v>0.16</v>
      </c>
      <c r="I20" s="166">
        <v>0.22</v>
      </c>
      <c r="L20" s="170"/>
    </row>
    <row r="21" spans="2:12" ht="45" x14ac:dyDescent="0.25">
      <c r="B21" s="188">
        <v>13</v>
      </c>
      <c r="C21" s="183" t="s">
        <v>68</v>
      </c>
      <c r="D21" s="164">
        <v>0</v>
      </c>
      <c r="E21" s="165">
        <v>0.03</v>
      </c>
      <c r="F21" s="165">
        <v>0.06</v>
      </c>
      <c r="G21" s="165">
        <v>0.12</v>
      </c>
      <c r="H21" s="165">
        <v>0.16</v>
      </c>
      <c r="I21" s="166">
        <v>0.22</v>
      </c>
    </row>
    <row r="22" spans="2:12" x14ac:dyDescent="0.25">
      <c r="B22" s="188">
        <v>14</v>
      </c>
      <c r="C22" s="184" t="s">
        <v>69</v>
      </c>
      <c r="D22" s="164">
        <v>0</v>
      </c>
      <c r="E22" s="165">
        <v>0.03</v>
      </c>
      <c r="F22" s="165">
        <v>0.06</v>
      </c>
      <c r="G22" s="165">
        <v>0.12</v>
      </c>
      <c r="H22" s="165">
        <v>0.16</v>
      </c>
      <c r="I22" s="166">
        <v>0.22</v>
      </c>
    </row>
    <row r="23" spans="2:12" x14ac:dyDescent="0.25">
      <c r="B23" s="188">
        <v>15</v>
      </c>
      <c r="C23" s="184" t="s">
        <v>70</v>
      </c>
      <c r="D23" s="164">
        <v>0</v>
      </c>
      <c r="E23" s="165">
        <v>0.03</v>
      </c>
      <c r="F23" s="165">
        <v>0.06</v>
      </c>
      <c r="G23" s="165">
        <v>0.12</v>
      </c>
      <c r="H23" s="165">
        <v>0.16</v>
      </c>
      <c r="I23" s="166">
        <v>0.22</v>
      </c>
    </row>
    <row r="24" spans="2:12" x14ac:dyDescent="0.25">
      <c r="B24" s="188">
        <v>16</v>
      </c>
      <c r="C24" s="184" t="s">
        <v>71</v>
      </c>
      <c r="D24" s="164">
        <v>0</v>
      </c>
      <c r="E24" s="165">
        <v>0.03</v>
      </c>
      <c r="F24" s="165">
        <v>0.06</v>
      </c>
      <c r="G24" s="165">
        <v>0.12</v>
      </c>
      <c r="H24" s="165">
        <v>0.16</v>
      </c>
      <c r="I24" s="166">
        <v>0.22</v>
      </c>
    </row>
    <row r="25" spans="2:12" x14ac:dyDescent="0.25">
      <c r="B25" s="188">
        <v>17</v>
      </c>
      <c r="C25" s="184" t="s">
        <v>72</v>
      </c>
      <c r="D25" s="164">
        <v>0</v>
      </c>
      <c r="E25" s="165">
        <v>0.03</v>
      </c>
      <c r="F25" s="165">
        <v>0.06</v>
      </c>
      <c r="G25" s="165">
        <v>0.12</v>
      </c>
      <c r="H25" s="165">
        <v>0.16</v>
      </c>
      <c r="I25" s="166">
        <v>0.22</v>
      </c>
    </row>
    <row r="26" spans="2:12" x14ac:dyDescent="0.25">
      <c r="B26" s="188">
        <v>18</v>
      </c>
      <c r="C26" s="184" t="s">
        <v>73</v>
      </c>
      <c r="D26" s="164">
        <v>0</v>
      </c>
      <c r="E26" s="165">
        <v>0.03</v>
      </c>
      <c r="F26" s="165">
        <v>0.06</v>
      </c>
      <c r="G26" s="165">
        <v>0.12</v>
      </c>
      <c r="H26" s="165">
        <v>0.16</v>
      </c>
      <c r="I26" s="166">
        <v>0.22</v>
      </c>
    </row>
    <row r="27" spans="2:12" x14ac:dyDescent="0.25">
      <c r="B27" s="188">
        <v>19</v>
      </c>
      <c r="C27" s="184" t="s">
        <v>74</v>
      </c>
      <c r="D27" s="164">
        <v>0</v>
      </c>
      <c r="E27" s="165">
        <v>0.03</v>
      </c>
      <c r="F27" s="165">
        <v>0.06</v>
      </c>
      <c r="G27" s="165">
        <v>0.12</v>
      </c>
      <c r="H27" s="165">
        <v>0.16</v>
      </c>
      <c r="I27" s="166">
        <v>0.22</v>
      </c>
    </row>
    <row r="28" spans="2:12" ht="27" customHeight="1" x14ac:dyDescent="0.25">
      <c r="B28" s="188">
        <v>20</v>
      </c>
      <c r="C28" s="184" t="s">
        <v>75</v>
      </c>
      <c r="D28" s="164">
        <v>0</v>
      </c>
      <c r="E28" s="165">
        <v>0.03</v>
      </c>
      <c r="F28" s="165">
        <v>0.06</v>
      </c>
      <c r="G28" s="165">
        <v>0.12</v>
      </c>
      <c r="H28" s="165">
        <v>0.16</v>
      </c>
      <c r="I28" s="166">
        <v>0.22</v>
      </c>
    </row>
    <row r="29" spans="2:12" x14ac:dyDescent="0.25">
      <c r="B29" s="188">
        <v>21</v>
      </c>
      <c r="C29" s="184" t="s">
        <v>76</v>
      </c>
      <c r="D29" s="164">
        <v>0</v>
      </c>
      <c r="E29" s="165">
        <v>0.03</v>
      </c>
      <c r="F29" s="165">
        <v>0.06</v>
      </c>
      <c r="G29" s="165">
        <v>0.12</v>
      </c>
      <c r="H29" s="165">
        <v>0.16</v>
      </c>
      <c r="I29" s="166">
        <v>0.22</v>
      </c>
    </row>
    <row r="30" spans="2:12" x14ac:dyDescent="0.25">
      <c r="B30" s="188">
        <v>22</v>
      </c>
      <c r="C30" s="184" t="s">
        <v>77</v>
      </c>
      <c r="D30" s="164">
        <v>0</v>
      </c>
      <c r="E30" s="165">
        <v>0.03</v>
      </c>
      <c r="F30" s="165">
        <v>0.06</v>
      </c>
      <c r="G30" s="165">
        <v>0.12</v>
      </c>
      <c r="H30" s="165">
        <v>0.16</v>
      </c>
      <c r="I30" s="166">
        <v>0.22</v>
      </c>
    </row>
    <row r="31" spans="2:12" ht="37.9" customHeight="1" x14ac:dyDescent="0.25">
      <c r="B31" s="188">
        <v>23</v>
      </c>
      <c r="C31" s="184" t="s">
        <v>78</v>
      </c>
      <c r="D31" s="164">
        <v>0</v>
      </c>
      <c r="E31" s="165">
        <v>0.03</v>
      </c>
      <c r="F31" s="165">
        <v>0.06</v>
      </c>
      <c r="G31" s="165">
        <v>0.12</v>
      </c>
      <c r="H31" s="165">
        <v>0.16</v>
      </c>
      <c r="I31" s="166">
        <v>0.22</v>
      </c>
    </row>
    <row r="32" spans="2:12" x14ac:dyDescent="0.25">
      <c r="B32" s="188">
        <v>24</v>
      </c>
      <c r="C32" s="184" t="s">
        <v>79</v>
      </c>
      <c r="D32" s="164">
        <v>0</v>
      </c>
      <c r="E32" s="165">
        <v>0.03</v>
      </c>
      <c r="F32" s="165">
        <v>0.06</v>
      </c>
      <c r="G32" s="165">
        <v>0.12</v>
      </c>
      <c r="H32" s="165">
        <v>0.16</v>
      </c>
      <c r="I32" s="166">
        <v>0.22</v>
      </c>
    </row>
    <row r="33" spans="2:9" x14ac:dyDescent="0.25">
      <c r="B33" s="188">
        <v>25</v>
      </c>
      <c r="C33" s="184" t="s">
        <v>80</v>
      </c>
      <c r="D33" s="164">
        <v>0</v>
      </c>
      <c r="E33" s="165">
        <v>0.03</v>
      </c>
      <c r="F33" s="165">
        <v>0.06</v>
      </c>
      <c r="G33" s="165">
        <v>0.12</v>
      </c>
      <c r="H33" s="165">
        <v>0.16</v>
      </c>
      <c r="I33" s="166">
        <v>0.22</v>
      </c>
    </row>
    <row r="34" spans="2:9" x14ac:dyDescent="0.25">
      <c r="B34" s="188">
        <v>26</v>
      </c>
      <c r="C34" s="184" t="s">
        <v>81</v>
      </c>
      <c r="D34" s="164">
        <v>0</v>
      </c>
      <c r="E34" s="165">
        <v>0.03</v>
      </c>
      <c r="F34" s="165">
        <v>0.06</v>
      </c>
      <c r="G34" s="165">
        <v>0.12</v>
      </c>
      <c r="H34" s="165">
        <v>0.16</v>
      </c>
      <c r="I34" s="166">
        <v>0.22</v>
      </c>
    </row>
    <row r="35" spans="2:9" x14ac:dyDescent="0.25">
      <c r="B35" s="188">
        <v>27</v>
      </c>
      <c r="C35" s="184" t="s">
        <v>82</v>
      </c>
      <c r="D35" s="164">
        <v>0</v>
      </c>
      <c r="E35" s="165">
        <v>0.03</v>
      </c>
      <c r="F35" s="165">
        <v>0.06</v>
      </c>
      <c r="G35" s="165">
        <v>0.12</v>
      </c>
      <c r="H35" s="165">
        <v>0.16</v>
      </c>
      <c r="I35" s="166">
        <v>0.22</v>
      </c>
    </row>
    <row r="36" spans="2:9" x14ac:dyDescent="0.25">
      <c r="B36" s="188">
        <v>28</v>
      </c>
      <c r="C36" s="184" t="s">
        <v>83</v>
      </c>
      <c r="D36" s="164">
        <v>0</v>
      </c>
      <c r="E36" s="165">
        <v>0.03</v>
      </c>
      <c r="F36" s="165">
        <v>0.06</v>
      </c>
      <c r="G36" s="165">
        <v>0.12</v>
      </c>
      <c r="H36" s="165">
        <v>0.16</v>
      </c>
      <c r="I36" s="166">
        <v>0.22</v>
      </c>
    </row>
    <row r="37" spans="2:9" x14ac:dyDescent="0.25">
      <c r="B37" s="188">
        <v>29</v>
      </c>
      <c r="C37" s="184" t="s">
        <v>84</v>
      </c>
      <c r="D37" s="164">
        <v>0</v>
      </c>
      <c r="E37" s="165">
        <v>0.03</v>
      </c>
      <c r="F37" s="165">
        <v>0.06</v>
      </c>
      <c r="G37" s="165">
        <v>0.12</v>
      </c>
      <c r="H37" s="165">
        <v>0.16</v>
      </c>
      <c r="I37" s="166">
        <v>0.22</v>
      </c>
    </row>
    <row r="38" spans="2:9" x14ac:dyDescent="0.25">
      <c r="B38" s="188">
        <v>30</v>
      </c>
      <c r="C38" s="184" t="s">
        <v>85</v>
      </c>
      <c r="D38" s="164">
        <v>0</v>
      </c>
      <c r="E38" s="165">
        <v>0.03</v>
      </c>
      <c r="F38" s="165">
        <v>0.06</v>
      </c>
      <c r="G38" s="165">
        <v>0.12</v>
      </c>
      <c r="H38" s="165">
        <v>0.16</v>
      </c>
      <c r="I38" s="166">
        <v>0.22</v>
      </c>
    </row>
    <row r="39" spans="2:9" x14ac:dyDescent="0.25">
      <c r="B39" s="188">
        <v>31</v>
      </c>
      <c r="C39" s="184" t="s">
        <v>86</v>
      </c>
      <c r="D39" s="164">
        <v>0</v>
      </c>
      <c r="E39" s="165">
        <v>0.03</v>
      </c>
      <c r="F39" s="165">
        <v>0.06</v>
      </c>
      <c r="G39" s="165">
        <v>0.12</v>
      </c>
      <c r="H39" s="165">
        <v>0.16</v>
      </c>
      <c r="I39" s="166">
        <v>0.22</v>
      </c>
    </row>
    <row r="40" spans="2:9" x14ac:dyDescent="0.25">
      <c r="B40" s="188">
        <v>32</v>
      </c>
      <c r="C40" s="184" t="s">
        <v>87</v>
      </c>
      <c r="D40" s="164">
        <v>0</v>
      </c>
      <c r="E40" s="165">
        <v>0.03</v>
      </c>
      <c r="F40" s="165">
        <v>0.06</v>
      </c>
      <c r="G40" s="165">
        <v>0.12</v>
      </c>
      <c r="H40" s="165">
        <v>0.16</v>
      </c>
      <c r="I40" s="166">
        <v>0.22</v>
      </c>
    </row>
    <row r="41" spans="2:9" x14ac:dyDescent="0.25">
      <c r="B41" s="188">
        <v>33</v>
      </c>
      <c r="C41" s="184" t="s">
        <v>88</v>
      </c>
      <c r="D41" s="164">
        <v>0</v>
      </c>
      <c r="E41" s="165">
        <v>0.03</v>
      </c>
      <c r="F41" s="165">
        <v>0.06</v>
      </c>
      <c r="G41" s="165">
        <v>0.12</v>
      </c>
      <c r="H41" s="165">
        <v>0.16</v>
      </c>
      <c r="I41" s="166">
        <v>0.22</v>
      </c>
    </row>
    <row r="42" spans="2:9" x14ac:dyDescent="0.25">
      <c r="B42" s="188">
        <v>34</v>
      </c>
      <c r="C42" s="184" t="s">
        <v>89</v>
      </c>
      <c r="D42" s="164">
        <v>0</v>
      </c>
      <c r="E42" s="165">
        <v>0.03</v>
      </c>
      <c r="F42" s="165">
        <v>0.06</v>
      </c>
      <c r="G42" s="165">
        <v>0.12</v>
      </c>
      <c r="H42" s="165">
        <v>0.16</v>
      </c>
      <c r="I42" s="166">
        <v>0.22</v>
      </c>
    </row>
    <row r="43" spans="2:9" x14ac:dyDescent="0.25">
      <c r="B43" s="188">
        <v>35</v>
      </c>
      <c r="C43" s="184" t="s">
        <v>90</v>
      </c>
      <c r="D43" s="164">
        <v>0</v>
      </c>
      <c r="E43" s="165">
        <v>0.03</v>
      </c>
      <c r="F43" s="165">
        <v>0.06</v>
      </c>
      <c r="G43" s="165">
        <v>0.12</v>
      </c>
      <c r="H43" s="165">
        <v>0.16</v>
      </c>
      <c r="I43" s="166">
        <v>0.22</v>
      </c>
    </row>
    <row r="44" spans="2:9" x14ac:dyDescent="0.25">
      <c r="B44" s="188">
        <v>36</v>
      </c>
      <c r="C44" s="184" t="s">
        <v>91</v>
      </c>
      <c r="D44" s="164">
        <v>0</v>
      </c>
      <c r="E44" s="165">
        <v>0.03</v>
      </c>
      <c r="F44" s="165">
        <v>0.06</v>
      </c>
      <c r="G44" s="165">
        <v>0.12</v>
      </c>
      <c r="H44" s="165">
        <v>0.16</v>
      </c>
      <c r="I44" s="166">
        <v>0.22</v>
      </c>
    </row>
    <row r="45" spans="2:9" x14ac:dyDescent="0.25">
      <c r="B45" s="188">
        <v>37</v>
      </c>
      <c r="C45" s="185" t="s">
        <v>92</v>
      </c>
      <c r="D45" s="164">
        <v>0</v>
      </c>
      <c r="E45" s="165">
        <v>0.03</v>
      </c>
      <c r="F45" s="165">
        <v>0.06</v>
      </c>
      <c r="G45" s="165">
        <v>0.12</v>
      </c>
      <c r="H45" s="165">
        <v>0.16</v>
      </c>
      <c r="I45" s="166">
        <v>0.22</v>
      </c>
    </row>
    <row r="46" spans="2:9" x14ac:dyDescent="0.25">
      <c r="B46" s="188">
        <v>38</v>
      </c>
      <c r="C46" s="184" t="s">
        <v>93</v>
      </c>
      <c r="D46" s="171">
        <v>0</v>
      </c>
      <c r="E46" s="172">
        <v>0.05</v>
      </c>
      <c r="F46" s="172">
        <v>7.0000000000000007E-2</v>
      </c>
      <c r="G46" s="172">
        <v>0.15</v>
      </c>
      <c r="H46" s="172">
        <v>0.18</v>
      </c>
      <c r="I46" s="173">
        <v>0.23</v>
      </c>
    </row>
    <row r="47" spans="2:9" x14ac:dyDescent="0.25">
      <c r="B47" s="188">
        <v>39</v>
      </c>
      <c r="C47" s="184" t="s">
        <v>94</v>
      </c>
      <c r="D47" s="171">
        <v>0</v>
      </c>
      <c r="E47" s="172">
        <v>0.05</v>
      </c>
      <c r="F47" s="172">
        <v>7.0000000000000007E-2</v>
      </c>
      <c r="G47" s="172">
        <v>0.15</v>
      </c>
      <c r="H47" s="172">
        <v>0.18</v>
      </c>
      <c r="I47" s="173">
        <v>0.23</v>
      </c>
    </row>
    <row r="48" spans="2:9" x14ac:dyDescent="0.25">
      <c r="B48" s="188">
        <v>40</v>
      </c>
      <c r="C48" s="184" t="s">
        <v>95</v>
      </c>
      <c r="D48" s="171">
        <v>0</v>
      </c>
      <c r="E48" s="172">
        <v>0.05</v>
      </c>
      <c r="F48" s="172">
        <v>7.0000000000000007E-2</v>
      </c>
      <c r="G48" s="172">
        <v>0.15</v>
      </c>
      <c r="H48" s="172">
        <v>0.18</v>
      </c>
      <c r="I48" s="173">
        <v>0.23</v>
      </c>
    </row>
    <row r="49" spans="2:9" x14ac:dyDescent="0.25">
      <c r="B49" s="188">
        <v>41</v>
      </c>
      <c r="C49" s="184" t="s">
        <v>96</v>
      </c>
      <c r="D49" s="171">
        <v>0</v>
      </c>
      <c r="E49" s="172">
        <v>0.05</v>
      </c>
      <c r="F49" s="172">
        <v>7.0000000000000007E-2</v>
      </c>
      <c r="G49" s="172">
        <v>0.15</v>
      </c>
      <c r="H49" s="172">
        <v>0.18</v>
      </c>
      <c r="I49" s="173">
        <v>0.23</v>
      </c>
    </row>
    <row r="50" spans="2:9" x14ac:dyDescent="0.25">
      <c r="B50" s="188">
        <v>42</v>
      </c>
      <c r="C50" s="184" t="s">
        <v>97</v>
      </c>
      <c r="D50" s="171">
        <v>0</v>
      </c>
      <c r="E50" s="172">
        <v>0.05</v>
      </c>
      <c r="F50" s="172">
        <v>7.0000000000000007E-2</v>
      </c>
      <c r="G50" s="172">
        <v>0.15</v>
      </c>
      <c r="H50" s="172">
        <v>0.18</v>
      </c>
      <c r="I50" s="173">
        <v>0.23</v>
      </c>
    </row>
    <row r="51" spans="2:9" x14ac:dyDescent="0.25">
      <c r="B51" s="188">
        <v>43</v>
      </c>
      <c r="C51" s="184" t="s">
        <v>98</v>
      </c>
      <c r="D51" s="171">
        <v>0</v>
      </c>
      <c r="E51" s="172">
        <v>0.05</v>
      </c>
      <c r="F51" s="172">
        <v>7.0000000000000007E-2</v>
      </c>
      <c r="G51" s="172">
        <v>0.15</v>
      </c>
      <c r="H51" s="172">
        <v>0.18</v>
      </c>
      <c r="I51" s="173">
        <v>0.23</v>
      </c>
    </row>
    <row r="52" spans="2:9" x14ac:dyDescent="0.25">
      <c r="B52" s="188">
        <v>44</v>
      </c>
      <c r="C52" s="184" t="s">
        <v>99</v>
      </c>
      <c r="D52" s="171">
        <v>0</v>
      </c>
      <c r="E52" s="172">
        <v>0.05</v>
      </c>
      <c r="F52" s="172">
        <v>7.0000000000000007E-2</v>
      </c>
      <c r="G52" s="172">
        <v>0.15</v>
      </c>
      <c r="H52" s="172">
        <v>0.18</v>
      </c>
      <c r="I52" s="173">
        <v>0.23</v>
      </c>
    </row>
    <row r="53" spans="2:9" x14ac:dyDescent="0.25">
      <c r="B53" s="188">
        <v>45</v>
      </c>
      <c r="C53" s="184" t="s">
        <v>100</v>
      </c>
      <c r="D53" s="171">
        <v>0</v>
      </c>
      <c r="E53" s="172">
        <v>0.05</v>
      </c>
      <c r="F53" s="172">
        <v>7.0000000000000007E-2</v>
      </c>
      <c r="G53" s="172">
        <v>0.15</v>
      </c>
      <c r="H53" s="172">
        <v>0.18</v>
      </c>
      <c r="I53" s="173">
        <v>0.23</v>
      </c>
    </row>
    <row r="54" spans="2:9" x14ac:dyDescent="0.25">
      <c r="B54" s="188">
        <v>46</v>
      </c>
      <c r="C54" s="184" t="s">
        <v>101</v>
      </c>
      <c r="D54" s="171">
        <v>0</v>
      </c>
      <c r="E54" s="172">
        <v>0.05</v>
      </c>
      <c r="F54" s="172">
        <v>7.0000000000000007E-2</v>
      </c>
      <c r="G54" s="172">
        <v>0.15</v>
      </c>
      <c r="H54" s="172">
        <v>0.18</v>
      </c>
      <c r="I54" s="173">
        <v>0.23</v>
      </c>
    </row>
    <row r="55" spans="2:9" x14ac:dyDescent="0.25">
      <c r="B55" s="188">
        <v>47</v>
      </c>
      <c r="C55" s="184" t="s">
        <v>102</v>
      </c>
      <c r="D55" s="171">
        <v>0</v>
      </c>
      <c r="E55" s="172">
        <v>0.05</v>
      </c>
      <c r="F55" s="172">
        <v>7.0000000000000007E-2</v>
      </c>
      <c r="G55" s="172">
        <v>0.15</v>
      </c>
      <c r="H55" s="172">
        <v>0.18</v>
      </c>
      <c r="I55" s="173">
        <v>0.23</v>
      </c>
    </row>
    <row r="56" spans="2:9" x14ac:dyDescent="0.25">
      <c r="B56" s="188">
        <v>48</v>
      </c>
      <c r="C56" s="184" t="s">
        <v>103</v>
      </c>
      <c r="D56" s="171">
        <v>0</v>
      </c>
      <c r="E56" s="172">
        <v>0.05</v>
      </c>
      <c r="F56" s="172">
        <v>7.0000000000000007E-2</v>
      </c>
      <c r="G56" s="172">
        <v>0.15</v>
      </c>
      <c r="H56" s="172">
        <v>0.18</v>
      </c>
      <c r="I56" s="173">
        <v>0.23</v>
      </c>
    </row>
    <row r="57" spans="2:9" x14ac:dyDescent="0.25">
      <c r="B57" s="188">
        <v>49</v>
      </c>
      <c r="C57" s="184" t="s">
        <v>104</v>
      </c>
      <c r="D57" s="171">
        <v>0</v>
      </c>
      <c r="E57" s="172">
        <v>0.05</v>
      </c>
      <c r="F57" s="172">
        <v>7.0000000000000007E-2</v>
      </c>
      <c r="G57" s="172">
        <v>0.15</v>
      </c>
      <c r="H57" s="172">
        <v>0.18</v>
      </c>
      <c r="I57" s="173">
        <v>0.23</v>
      </c>
    </row>
    <row r="58" spans="2:9" x14ac:dyDescent="0.25">
      <c r="B58" s="188">
        <v>50</v>
      </c>
      <c r="C58" s="184" t="s">
        <v>105</v>
      </c>
      <c r="D58" s="171">
        <v>0</v>
      </c>
      <c r="E58" s="172">
        <v>0.05</v>
      </c>
      <c r="F58" s="172">
        <v>7.0000000000000007E-2</v>
      </c>
      <c r="G58" s="172">
        <v>0.15</v>
      </c>
      <c r="H58" s="172">
        <v>0.18</v>
      </c>
      <c r="I58" s="173">
        <v>0.23</v>
      </c>
    </row>
    <row r="59" spans="2:9" x14ac:dyDescent="0.25">
      <c r="B59" s="188">
        <v>51</v>
      </c>
      <c r="C59" s="184" t="s">
        <v>106</v>
      </c>
      <c r="D59" s="171">
        <v>0</v>
      </c>
      <c r="E59" s="172">
        <v>0.05</v>
      </c>
      <c r="F59" s="172">
        <v>7.0000000000000007E-2</v>
      </c>
      <c r="G59" s="172">
        <v>0.15</v>
      </c>
      <c r="H59" s="172">
        <v>0.18</v>
      </c>
      <c r="I59" s="173">
        <v>0.23</v>
      </c>
    </row>
    <row r="60" spans="2:9" x14ac:dyDescent="0.25">
      <c r="B60" s="188">
        <v>52</v>
      </c>
      <c r="C60" s="184" t="s">
        <v>107</v>
      </c>
      <c r="D60" s="171">
        <v>0</v>
      </c>
      <c r="E60" s="172">
        <v>0.05</v>
      </c>
      <c r="F60" s="172">
        <v>7.0000000000000007E-2</v>
      </c>
      <c r="G60" s="172">
        <v>0.15</v>
      </c>
      <c r="H60" s="172">
        <v>0.18</v>
      </c>
      <c r="I60" s="173">
        <v>0.23</v>
      </c>
    </row>
    <row r="61" spans="2:9" x14ac:dyDescent="0.25">
      <c r="B61" s="188">
        <v>53</v>
      </c>
      <c r="C61" s="184" t="s">
        <v>108</v>
      </c>
      <c r="D61" s="171">
        <v>0</v>
      </c>
      <c r="E61" s="172">
        <v>0.05</v>
      </c>
      <c r="F61" s="172">
        <v>7.0000000000000007E-2</v>
      </c>
      <c r="G61" s="172">
        <v>0.15</v>
      </c>
      <c r="H61" s="172">
        <v>0.18</v>
      </c>
      <c r="I61" s="173">
        <v>0.23</v>
      </c>
    </row>
    <row r="62" spans="2:9" x14ac:dyDescent="0.25">
      <c r="B62" s="188">
        <v>54</v>
      </c>
      <c r="C62" s="184" t="s">
        <v>109</v>
      </c>
      <c r="D62" s="171">
        <v>0</v>
      </c>
      <c r="E62" s="172">
        <v>0.05</v>
      </c>
      <c r="F62" s="172">
        <v>7.0000000000000007E-2</v>
      </c>
      <c r="G62" s="172">
        <v>0.15</v>
      </c>
      <c r="H62" s="172">
        <v>0.18</v>
      </c>
      <c r="I62" s="173">
        <v>0.23</v>
      </c>
    </row>
    <row r="63" spans="2:9" x14ac:dyDescent="0.25">
      <c r="B63" s="188">
        <v>55</v>
      </c>
      <c r="C63" s="184" t="s">
        <v>110</v>
      </c>
      <c r="D63" s="171">
        <v>0</v>
      </c>
      <c r="E63" s="172">
        <v>0.05</v>
      </c>
      <c r="F63" s="172">
        <v>7.0000000000000007E-2</v>
      </c>
      <c r="G63" s="172">
        <v>0.15</v>
      </c>
      <c r="H63" s="172">
        <v>0.18</v>
      </c>
      <c r="I63" s="173">
        <v>0.23</v>
      </c>
    </row>
    <row r="64" spans="2:9" x14ac:dyDescent="0.25">
      <c r="B64" s="188">
        <v>56</v>
      </c>
      <c r="C64" s="184" t="s">
        <v>111</v>
      </c>
      <c r="D64" s="171">
        <v>0</v>
      </c>
      <c r="E64" s="172">
        <v>0.05</v>
      </c>
      <c r="F64" s="172">
        <v>7.0000000000000007E-2</v>
      </c>
      <c r="G64" s="172">
        <v>0.15</v>
      </c>
      <c r="H64" s="172">
        <v>0.18</v>
      </c>
      <c r="I64" s="173">
        <v>0.23</v>
      </c>
    </row>
    <row r="65" spans="2:9" x14ac:dyDescent="0.25">
      <c r="B65" s="188">
        <v>57</v>
      </c>
      <c r="C65" s="184" t="s">
        <v>112</v>
      </c>
      <c r="D65" s="171">
        <v>0</v>
      </c>
      <c r="E65" s="172">
        <v>0.05</v>
      </c>
      <c r="F65" s="172">
        <v>7.0000000000000007E-2</v>
      </c>
      <c r="G65" s="172">
        <v>0.15</v>
      </c>
      <c r="H65" s="172">
        <v>0.18</v>
      </c>
      <c r="I65" s="173">
        <v>0.23</v>
      </c>
    </row>
    <row r="66" spans="2:9" x14ac:dyDescent="0.25">
      <c r="B66" s="188">
        <v>58</v>
      </c>
      <c r="C66" s="184" t="s">
        <v>113</v>
      </c>
      <c r="D66" s="171">
        <v>0</v>
      </c>
      <c r="E66" s="172">
        <v>0.05</v>
      </c>
      <c r="F66" s="172">
        <v>7.0000000000000007E-2</v>
      </c>
      <c r="G66" s="172">
        <v>0.15</v>
      </c>
      <c r="H66" s="172">
        <v>0.18</v>
      </c>
      <c r="I66" s="173">
        <v>0.23</v>
      </c>
    </row>
    <row r="67" spans="2:9" ht="15.75" thickBot="1" x14ac:dyDescent="0.3">
      <c r="B67" s="188">
        <v>59</v>
      </c>
      <c r="C67" s="186" t="s">
        <v>114</v>
      </c>
      <c r="D67" s="174">
        <v>0</v>
      </c>
      <c r="E67" s="175">
        <v>0.05</v>
      </c>
      <c r="F67" s="175">
        <v>7.0000000000000007E-2</v>
      </c>
      <c r="G67" s="175">
        <v>0.15</v>
      </c>
      <c r="H67" s="175">
        <v>0.18</v>
      </c>
      <c r="I67" s="180">
        <v>0.23</v>
      </c>
    </row>
  </sheetData>
  <mergeCells count="7">
    <mergeCell ref="D6:I6"/>
    <mergeCell ref="C5:I5"/>
    <mergeCell ref="C7:C8"/>
    <mergeCell ref="B7:B8"/>
    <mergeCell ref="H1:I1"/>
    <mergeCell ref="G2:I2"/>
    <mergeCell ref="E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C150"/>
  <sheetViews>
    <sheetView showGridLines="0" topLeftCell="AF85" zoomScale="70" zoomScaleNormal="70" workbookViewId="0">
      <selection activeCell="BC108" sqref="BC108"/>
    </sheetView>
  </sheetViews>
  <sheetFormatPr defaultRowHeight="15" outlineLevelRow="1" x14ac:dyDescent="0.25"/>
  <cols>
    <col min="3" max="3" width="15.85546875" customWidth="1"/>
    <col min="4" max="4" width="25.28515625" customWidth="1"/>
    <col min="5" max="13" width="15.7109375" customWidth="1"/>
    <col min="14" max="14" width="16.85546875" bestFit="1" customWidth="1"/>
    <col min="15" max="15" width="13.7109375" customWidth="1"/>
    <col min="16" max="16" width="16.5703125" customWidth="1"/>
    <col min="17" max="24" width="13.85546875" customWidth="1"/>
    <col min="25" max="25" width="16.5703125" customWidth="1"/>
    <col min="26" max="26" width="16.85546875" customWidth="1"/>
    <col min="27" max="27" width="16.7109375" customWidth="1"/>
    <col min="28" max="28" width="17.28515625" customWidth="1"/>
    <col min="29" max="29" width="16" customWidth="1"/>
    <col min="30" max="34" width="15.7109375" customWidth="1"/>
    <col min="35" max="36" width="14.7109375" customWidth="1"/>
    <col min="37" max="37" width="9.28515625" customWidth="1"/>
    <col min="38" max="38" width="9.140625" customWidth="1"/>
    <col min="39" max="39" width="15.28515625" customWidth="1"/>
    <col min="41" max="42" width="15.42578125" customWidth="1"/>
    <col min="43" max="43" width="10.28515625" bestFit="1" customWidth="1"/>
    <col min="49" max="49" width="11.7109375" customWidth="1"/>
    <col min="50" max="50" width="15.85546875" customWidth="1"/>
    <col min="53" max="53" width="13" customWidth="1"/>
    <col min="54" max="54" width="14.28515625" customWidth="1"/>
  </cols>
  <sheetData>
    <row r="2" spans="4:28" x14ac:dyDescent="0.25">
      <c r="E2">
        <v>31</v>
      </c>
      <c r="F2">
        <v>28</v>
      </c>
      <c r="G2">
        <v>31</v>
      </c>
      <c r="H2">
        <v>30</v>
      </c>
      <c r="I2">
        <v>31</v>
      </c>
      <c r="J2">
        <v>30</v>
      </c>
      <c r="K2">
        <v>31</v>
      </c>
      <c r="L2">
        <v>31</v>
      </c>
      <c r="M2">
        <v>30</v>
      </c>
      <c r="N2">
        <v>31</v>
      </c>
      <c r="O2">
        <v>30</v>
      </c>
      <c r="P2">
        <v>31</v>
      </c>
      <c r="Q2">
        <v>31</v>
      </c>
      <c r="R2">
        <v>28</v>
      </c>
      <c r="S2">
        <v>31</v>
      </c>
      <c r="T2">
        <v>30</v>
      </c>
      <c r="U2">
        <v>31</v>
      </c>
      <c r="V2">
        <v>30</v>
      </c>
      <c r="W2">
        <v>31</v>
      </c>
      <c r="X2">
        <v>31</v>
      </c>
      <c r="Y2">
        <v>30</v>
      </c>
      <c r="Z2">
        <v>31</v>
      </c>
      <c r="AA2">
        <v>30</v>
      </c>
      <c r="AB2">
        <v>31</v>
      </c>
    </row>
    <row r="3" spans="4:28" x14ac:dyDescent="0.25"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  <c r="L3" t="s">
        <v>44</v>
      </c>
      <c r="M3" t="s">
        <v>45</v>
      </c>
      <c r="N3" t="s">
        <v>46</v>
      </c>
      <c r="O3" t="s">
        <v>47</v>
      </c>
      <c r="P3" t="s">
        <v>48</v>
      </c>
    </row>
    <row r="4" spans="4:28" x14ac:dyDescent="0.25">
      <c r="E4" s="52">
        <f>E11</f>
        <v>79928.030904522602</v>
      </c>
      <c r="F4" s="52">
        <f>E4-$E$4/$D11</f>
        <v>53285.353936348401</v>
      </c>
      <c r="G4" s="52">
        <f>F4-$E$4/3</f>
        <v>26642.676968174201</v>
      </c>
      <c r="H4" s="52"/>
    </row>
    <row r="5" spans="4:28" x14ac:dyDescent="0.25">
      <c r="E5" s="52">
        <v>249872.09802729104</v>
      </c>
      <c r="F5" s="52">
        <f t="shared" ref="F5:P6" si="0">E5-$E5/$D12</f>
        <v>208226.74835607587</v>
      </c>
      <c r="G5" s="52">
        <f t="shared" si="0"/>
        <v>166581.3986848607</v>
      </c>
      <c r="H5" s="52">
        <f t="shared" si="0"/>
        <v>124936.04901364553</v>
      </c>
      <c r="I5" s="52">
        <f t="shared" si="0"/>
        <v>83290.699342430366</v>
      </c>
      <c r="J5" s="52">
        <f t="shared" si="0"/>
        <v>41645.34967121519</v>
      </c>
      <c r="K5" s="52"/>
    </row>
    <row r="6" spans="4:28" x14ac:dyDescent="0.25">
      <c r="E6" s="52">
        <f>E13</f>
        <v>270860.64602754998</v>
      </c>
      <c r="F6" s="52">
        <f t="shared" si="0"/>
        <v>248288.92552525416</v>
      </c>
      <c r="G6" s="52">
        <f t="shared" si="0"/>
        <v>225717.20502295834</v>
      </c>
      <c r="H6" s="52">
        <f t="shared" si="0"/>
        <v>203145.48452066252</v>
      </c>
      <c r="I6" s="52">
        <f t="shared" si="0"/>
        <v>180573.7640183667</v>
      </c>
      <c r="J6" s="52">
        <f t="shared" si="0"/>
        <v>158002.04351607087</v>
      </c>
      <c r="K6" s="52">
        <f t="shared" si="0"/>
        <v>135430.32301377505</v>
      </c>
      <c r="L6" s="52">
        <f t="shared" si="0"/>
        <v>112858.60251147921</v>
      </c>
      <c r="M6" s="52">
        <f t="shared" si="0"/>
        <v>90286.882009183377</v>
      </c>
      <c r="N6" s="52">
        <f t="shared" si="0"/>
        <v>67715.16150688754</v>
      </c>
      <c r="O6" s="52">
        <f t="shared" si="0"/>
        <v>45143.441004591703</v>
      </c>
      <c r="P6" s="52">
        <f t="shared" si="0"/>
        <v>22571.72050229587</v>
      </c>
      <c r="Q6" s="52"/>
    </row>
    <row r="7" spans="4:28" x14ac:dyDescent="0.25">
      <c r="E7" s="52">
        <f>E14</f>
        <v>399723.48850714602</v>
      </c>
      <c r="F7" s="52">
        <f t="shared" ref="F7:AB7" si="1">E7-$E7/$D14</f>
        <v>383068.3431526816</v>
      </c>
      <c r="G7" s="52">
        <f t="shared" si="1"/>
        <v>366413.19779821718</v>
      </c>
      <c r="H7" s="52">
        <f t="shared" si="1"/>
        <v>349758.05244375276</v>
      </c>
      <c r="I7" s="52">
        <f t="shared" si="1"/>
        <v>333102.90708928835</v>
      </c>
      <c r="J7" s="52">
        <f t="shared" si="1"/>
        <v>316447.76173482393</v>
      </c>
      <c r="K7" s="52">
        <f t="shared" si="1"/>
        <v>299792.61638035951</v>
      </c>
      <c r="L7" s="52">
        <f t="shared" si="1"/>
        <v>283137.47102589509</v>
      </c>
      <c r="M7" s="52">
        <f t="shared" si="1"/>
        <v>266482.32567143068</v>
      </c>
      <c r="N7" s="52">
        <f t="shared" si="1"/>
        <v>249827.18031696626</v>
      </c>
      <c r="O7" s="52">
        <f t="shared" si="1"/>
        <v>233172.03496250184</v>
      </c>
      <c r="P7" s="52">
        <f t="shared" si="1"/>
        <v>216516.88960803743</v>
      </c>
      <c r="Q7" s="52">
        <f t="shared" si="1"/>
        <v>199861.74425357301</v>
      </c>
      <c r="R7" s="52">
        <f t="shared" si="1"/>
        <v>183206.59889910859</v>
      </c>
      <c r="S7" s="52">
        <f t="shared" si="1"/>
        <v>166551.45354464417</v>
      </c>
      <c r="T7" s="52">
        <f t="shared" si="1"/>
        <v>149896.30819017976</v>
      </c>
      <c r="U7" s="52">
        <f t="shared" si="1"/>
        <v>133241.16283571534</v>
      </c>
      <c r="V7" s="52">
        <f t="shared" si="1"/>
        <v>116586.01748125092</v>
      </c>
      <c r="W7" s="52">
        <f t="shared" si="1"/>
        <v>99930.872126786504</v>
      </c>
      <c r="X7" s="52">
        <f t="shared" si="1"/>
        <v>83275.726772322087</v>
      </c>
      <c r="Y7" s="52">
        <f t="shared" si="1"/>
        <v>66620.581417857669</v>
      </c>
      <c r="Z7" s="52">
        <f t="shared" si="1"/>
        <v>49965.436063393252</v>
      </c>
      <c r="AA7" s="52">
        <f t="shared" si="1"/>
        <v>33310.290708928835</v>
      </c>
      <c r="AB7" s="52">
        <f t="shared" si="1"/>
        <v>16655.145354464417</v>
      </c>
    </row>
    <row r="10" spans="4:28" ht="22.5" x14ac:dyDescent="0.25">
      <c r="D10" s="53" t="s">
        <v>23</v>
      </c>
      <c r="E10" s="53" t="s">
        <v>54</v>
      </c>
      <c r="F10" s="53" t="s">
        <v>16</v>
      </c>
      <c r="G10" s="53" t="s">
        <v>50</v>
      </c>
      <c r="H10" s="53" t="s">
        <v>51</v>
      </c>
      <c r="I10" s="53" t="s">
        <v>49</v>
      </c>
      <c r="J10" s="53" t="s">
        <v>1</v>
      </c>
      <c r="K10" s="53" t="s">
        <v>0</v>
      </c>
      <c r="L10" s="53" t="s">
        <v>2</v>
      </c>
      <c r="M10" s="53" t="s">
        <v>3</v>
      </c>
      <c r="N10" s="53" t="s">
        <v>5</v>
      </c>
      <c r="O10" s="53" t="s">
        <v>1</v>
      </c>
      <c r="P10" s="53" t="s">
        <v>0</v>
      </c>
      <c r="Q10" s="53" t="s">
        <v>2</v>
      </c>
      <c r="R10" s="53" t="s">
        <v>3</v>
      </c>
      <c r="S10" s="53" t="s">
        <v>5</v>
      </c>
      <c r="T10" s="53" t="s">
        <v>52</v>
      </c>
      <c r="U10" s="53" t="s">
        <v>53</v>
      </c>
    </row>
    <row r="11" spans="4:28" x14ac:dyDescent="0.25">
      <c r="D11" s="54">
        <v>3</v>
      </c>
      <c r="E11" s="55">
        <v>79928.030904522602</v>
      </c>
      <c r="F11" s="56" t="e">
        <f>#REF!</f>
        <v>#REF!</v>
      </c>
      <c r="G11" s="57" t="e">
        <f>E11*F11</f>
        <v>#REF!</v>
      </c>
      <c r="H11" s="55">
        <f>SUMPRODUCT(E4:G4,E2:G2)/SUM(E2:G2)</f>
        <v>53285.353936348401</v>
      </c>
      <c r="I11" s="58" t="e">
        <f>G11/H11/SUM(E2:G2)*365</f>
        <v>#REF!</v>
      </c>
      <c r="J11" s="59">
        <v>0.15</v>
      </c>
      <c r="K11" s="116">
        <v>3.7987241169793904E-3</v>
      </c>
      <c r="L11" s="60">
        <v>2E-3</v>
      </c>
      <c r="M11" s="60">
        <v>2.3999999999999998E-3</v>
      </c>
      <c r="N11" s="60">
        <v>1.4999999999999999E-2</v>
      </c>
      <c r="O11" s="55">
        <f>H11*J11/365*SUM(E2:G2)</f>
        <v>1970.8281592895985</v>
      </c>
      <c r="P11" s="55">
        <f>H11*K11/365*SUM(E2:G2)</f>
        <v>49.910883060769976</v>
      </c>
      <c r="Q11" s="55">
        <f>$H11*L11/365*SUM($E$2:$G$2)</f>
        <v>26.277708790527978</v>
      </c>
      <c r="R11" s="55">
        <f>$H11*M11/365*SUM($E$2:$G$2)</f>
        <v>31.533250548633571</v>
      </c>
      <c r="S11" s="55">
        <f>$H11*N11/365*SUM($E$2:$G$2)</f>
        <v>197.08281592895983</v>
      </c>
      <c r="T11" s="57" t="e">
        <f>G11-SUM(O11:S11)</f>
        <v>#REF!</v>
      </c>
      <c r="U11" s="58" t="e">
        <f>T11/H11/SUM(E2:G2)*365</f>
        <v>#REF!</v>
      </c>
    </row>
    <row r="12" spans="4:28" x14ac:dyDescent="0.25">
      <c r="D12" s="54">
        <v>6</v>
      </c>
      <c r="E12" s="55">
        <v>249872.09802729101</v>
      </c>
      <c r="F12" s="56" t="e">
        <f>#REF!</f>
        <v>#REF!</v>
      </c>
      <c r="G12" s="57" t="e">
        <f>E12*F12</f>
        <v>#REF!</v>
      </c>
      <c r="H12" s="55">
        <f>SUMPRODUCT(E5:J5,E2:J2)/SUM(E2:J2)</f>
        <v>145413.59664203311</v>
      </c>
      <c r="I12" s="58" t="e">
        <f>G12/H12/SUM(E2:J2)*365</f>
        <v>#REF!</v>
      </c>
      <c r="J12" s="59">
        <v>0.15</v>
      </c>
      <c r="K12" s="116">
        <v>7.6158690329000151E-3</v>
      </c>
      <c r="L12" s="60">
        <v>2E-3</v>
      </c>
      <c r="M12" s="60">
        <v>2.3999999999999998E-3</v>
      </c>
      <c r="N12" s="60">
        <v>1.4999999999999999E-2</v>
      </c>
      <c r="O12" s="55">
        <f>H12*J12/365*SUM(E2:J2)</f>
        <v>10816.381229674516</v>
      </c>
      <c r="P12" s="55">
        <f>H12*K12/365*SUM(E2:J2)</f>
        <v>549.17428570079426</v>
      </c>
      <c r="Q12" s="55">
        <f>$H12*L12/365*SUM($E$2:$J$2)</f>
        <v>144.21841639566023</v>
      </c>
      <c r="R12" s="55">
        <f>$H12*M12/365*SUM($E$2:$J$2)</f>
        <v>173.06209967479228</v>
      </c>
      <c r="S12" s="55">
        <f>$H12*N12/365*SUM($E$2:$J$2)</f>
        <v>1081.6381229674516</v>
      </c>
      <c r="T12" s="57" t="e">
        <f>G12-SUM(O12:S12)</f>
        <v>#REF!</v>
      </c>
      <c r="U12" s="58" t="e">
        <f>T12/H12/SUM(E2:J2)*365</f>
        <v>#REF!</v>
      </c>
    </row>
    <row r="13" spans="4:28" x14ac:dyDescent="0.25">
      <c r="D13" s="54">
        <v>12</v>
      </c>
      <c r="E13" s="55">
        <v>270860.64602754998</v>
      </c>
      <c r="F13" s="56" t="e">
        <f>#REF!</f>
        <v>#REF!</v>
      </c>
      <c r="G13" s="57" t="e">
        <f>E13*F13</f>
        <v>#REF!</v>
      </c>
      <c r="H13" s="55">
        <f>SUMPRODUCT(E6:P6,E2:P2)/SUM(E2:P2)</f>
        <v>146128.70012856182</v>
      </c>
      <c r="I13" s="58" t="e">
        <f>G13/H13/SUM(E2:P2)*365</f>
        <v>#REF!</v>
      </c>
      <c r="J13" s="59">
        <v>0.15</v>
      </c>
      <c r="K13" s="116">
        <v>1.5305778999783071E-2</v>
      </c>
      <c r="L13" s="60">
        <v>2E-3</v>
      </c>
      <c r="M13" s="60">
        <v>2.3999999999999998E-3</v>
      </c>
      <c r="N13" s="60">
        <v>1.4999999999999999E-2</v>
      </c>
      <c r="O13" s="55">
        <f>H13*J13</f>
        <v>21919.305019284271</v>
      </c>
      <c r="P13" s="55">
        <f>H13*K13</f>
        <v>2236.6135896933392</v>
      </c>
      <c r="Q13" s="55">
        <f t="shared" ref="Q13:S14" si="2">$H13*L13</f>
        <v>292.25740025712366</v>
      </c>
      <c r="R13" s="55">
        <f t="shared" si="2"/>
        <v>350.70888030854832</v>
      </c>
      <c r="S13" s="55">
        <f t="shared" si="2"/>
        <v>2191.930501928427</v>
      </c>
      <c r="T13" s="57" t="e">
        <f>G13-SUM(O13:S13)</f>
        <v>#REF!</v>
      </c>
      <c r="U13" s="58" t="e">
        <f t="shared" ref="U13:U14" si="3">T13/H13</f>
        <v>#REF!</v>
      </c>
    </row>
    <row r="14" spans="4:28" x14ac:dyDescent="0.25">
      <c r="D14" s="54">
        <v>24</v>
      </c>
      <c r="E14" s="55">
        <v>399723.48850714602</v>
      </c>
      <c r="F14" s="56" t="e">
        <f>#REF!</f>
        <v>#REF!</v>
      </c>
      <c r="G14" s="57" t="e">
        <f>E14*F14</f>
        <v>#REF!</v>
      </c>
      <c r="H14" s="55">
        <f>SUMPRODUCT(E7:AB7,E2:AB2)/SUM(E2:AB2)</f>
        <v>207755.82684623697</v>
      </c>
      <c r="I14" s="58" t="e">
        <f>G14/H14/SUM(E2:AB2)*365</f>
        <v>#REF!</v>
      </c>
      <c r="J14" s="59">
        <v>0.15</v>
      </c>
      <c r="K14" s="116">
        <v>3.0611557999566143E-2</v>
      </c>
      <c r="L14" s="60">
        <v>2E-3</v>
      </c>
      <c r="M14" s="60">
        <v>2.3999999999999998E-3</v>
      </c>
      <c r="N14" s="60">
        <v>1.4999999999999999E-2</v>
      </c>
      <c r="O14" s="55">
        <f>H14*J14</f>
        <v>31163.374026935544</v>
      </c>
      <c r="P14" s="55">
        <f>H14*K14</f>
        <v>6359.7295432514038</v>
      </c>
      <c r="Q14" s="55">
        <f>$H14*L14</f>
        <v>415.51165369247394</v>
      </c>
      <c r="R14" s="55">
        <f>$H14*M14</f>
        <v>498.61398443096869</v>
      </c>
      <c r="S14" s="55">
        <f t="shared" si="2"/>
        <v>3116.3374026935544</v>
      </c>
      <c r="T14" s="57" t="e">
        <f>G14-SUM(O14:S14)</f>
        <v>#REF!</v>
      </c>
      <c r="U14" s="58" t="e">
        <f t="shared" si="3"/>
        <v>#REF!</v>
      </c>
    </row>
    <row r="16" spans="4:28" ht="15" customHeight="1" outlineLevel="1" x14ac:dyDescent="0.25">
      <c r="D16" s="62" t="s">
        <v>115</v>
      </c>
      <c r="E16" s="219" t="s">
        <v>116</v>
      </c>
      <c r="F16" s="220"/>
      <c r="G16" s="219" t="s">
        <v>117</v>
      </c>
      <c r="H16" s="220"/>
      <c r="I16" s="219" t="s">
        <v>118</v>
      </c>
      <c r="J16" s="220"/>
      <c r="K16" s="219" t="s">
        <v>119</v>
      </c>
      <c r="L16" s="220"/>
      <c r="M16" s="219" t="s">
        <v>120</v>
      </c>
      <c r="N16" s="220"/>
      <c r="O16" s="217" t="s">
        <v>284</v>
      </c>
      <c r="P16" s="218"/>
    </row>
    <row r="17" spans="4:16" ht="18.75" outlineLevel="1" x14ac:dyDescent="0.3">
      <c r="D17" s="63" t="s">
        <v>135</v>
      </c>
    </row>
    <row r="18" spans="4:16" outlineLevel="1" x14ac:dyDescent="0.25">
      <c r="D18" s="211" t="s">
        <v>23</v>
      </c>
      <c r="E18" s="152" t="s">
        <v>121</v>
      </c>
      <c r="F18" s="153"/>
      <c r="G18" s="152" t="s">
        <v>121</v>
      </c>
      <c r="H18" s="153"/>
      <c r="I18" s="213" t="s">
        <v>121</v>
      </c>
      <c r="J18" s="214"/>
      <c r="K18" s="213" t="s">
        <v>121</v>
      </c>
      <c r="L18" s="214"/>
      <c r="M18" s="213" t="s">
        <v>121</v>
      </c>
      <c r="N18" s="214"/>
      <c r="O18" s="213" t="s">
        <v>121</v>
      </c>
      <c r="P18" s="214"/>
    </row>
    <row r="19" spans="4:16" outlineLevel="1" x14ac:dyDescent="0.25">
      <c r="D19" s="212"/>
      <c r="E19" s="64" t="s">
        <v>122</v>
      </c>
      <c r="F19" s="64" t="s">
        <v>1</v>
      </c>
      <c r="G19" s="64" t="s">
        <v>122</v>
      </c>
      <c r="H19" s="64" t="s">
        <v>1</v>
      </c>
      <c r="I19" s="64" t="s">
        <v>122</v>
      </c>
      <c r="J19" s="64" t="s">
        <v>1</v>
      </c>
      <c r="K19" s="64" t="s">
        <v>122</v>
      </c>
      <c r="L19" s="64" t="s">
        <v>1</v>
      </c>
      <c r="M19" s="64" t="s">
        <v>122</v>
      </c>
      <c r="N19" s="64" t="s">
        <v>1</v>
      </c>
      <c r="O19" s="64" t="s">
        <v>122</v>
      </c>
      <c r="P19" s="64" t="s">
        <v>1</v>
      </c>
    </row>
    <row r="20" spans="4:16" outlineLevel="1" x14ac:dyDescent="0.25">
      <c r="D20" s="65" t="s">
        <v>123</v>
      </c>
      <c r="E20" s="66">
        <v>0.13</v>
      </c>
      <c r="F20" s="66">
        <v>0.13750000000000001</v>
      </c>
      <c r="G20" s="66">
        <v>0.13</v>
      </c>
      <c r="H20" s="66">
        <v>0.13750000000000001</v>
      </c>
      <c r="I20" s="66">
        <v>0.13</v>
      </c>
      <c r="J20" s="66">
        <v>0.13750000000000001</v>
      </c>
      <c r="K20" s="66">
        <v>0.14000000000000001</v>
      </c>
      <c r="L20" s="66">
        <v>0.14749999999999996</v>
      </c>
      <c r="M20" s="66">
        <v>0.14000000000000001</v>
      </c>
      <c r="N20" s="66">
        <v>0.14749999999999996</v>
      </c>
      <c r="O20" s="66">
        <v>0.14750000000000002</v>
      </c>
      <c r="P20" s="66">
        <v>0.155</v>
      </c>
    </row>
    <row r="21" spans="4:16" outlineLevel="1" x14ac:dyDescent="0.25">
      <c r="D21" s="65" t="s">
        <v>124</v>
      </c>
      <c r="E21" s="66">
        <v>0.13</v>
      </c>
      <c r="F21" s="66">
        <v>0.13750000000000001</v>
      </c>
      <c r="G21" s="66">
        <v>0.13</v>
      </c>
      <c r="H21" s="66">
        <v>0.13750000000000001</v>
      </c>
      <c r="I21" s="66">
        <v>0.13</v>
      </c>
      <c r="J21" s="66">
        <v>0.13750000000000001</v>
      </c>
      <c r="K21" s="66">
        <v>0.14000000000000001</v>
      </c>
      <c r="L21" s="66">
        <v>0.14749999999999996</v>
      </c>
      <c r="M21" s="66">
        <v>0.14000000000000001</v>
      </c>
      <c r="N21" s="66">
        <v>0.14749999999999996</v>
      </c>
      <c r="O21" s="66">
        <v>0.14750000000000002</v>
      </c>
      <c r="P21" s="66">
        <v>0.155</v>
      </c>
    </row>
    <row r="22" spans="4:16" outlineLevel="1" x14ac:dyDescent="0.25">
      <c r="D22" s="65" t="s">
        <v>125</v>
      </c>
      <c r="E22" s="66">
        <v>0.13250000000000001</v>
      </c>
      <c r="F22" s="66">
        <v>0.13750000000000001</v>
      </c>
      <c r="G22" s="66">
        <v>0.13250000000000001</v>
      </c>
      <c r="H22" s="66">
        <v>0.13750000000000001</v>
      </c>
      <c r="I22" s="66">
        <v>0.13250000000000001</v>
      </c>
      <c r="J22" s="66">
        <v>0.13750000000000001</v>
      </c>
      <c r="K22" s="66">
        <v>0.14000000000000001</v>
      </c>
      <c r="L22" s="66">
        <v>0.14900000000000002</v>
      </c>
      <c r="M22" s="66">
        <v>0.14000000000000001</v>
      </c>
      <c r="N22" s="66">
        <v>0.14900000000000002</v>
      </c>
      <c r="O22" s="66">
        <v>0.14750000000000002</v>
      </c>
      <c r="P22" s="66">
        <v>0.1565</v>
      </c>
    </row>
    <row r="23" spans="4:16" outlineLevel="1" x14ac:dyDescent="0.25">
      <c r="D23" s="65" t="s">
        <v>126</v>
      </c>
      <c r="E23" s="66">
        <v>0.13250000000000001</v>
      </c>
      <c r="F23" s="66">
        <v>0.13750000000000001</v>
      </c>
      <c r="G23" s="66">
        <v>0.13250000000000001</v>
      </c>
      <c r="H23" s="66">
        <v>0.13750000000000001</v>
      </c>
      <c r="I23" s="66">
        <v>0.13250000000000001</v>
      </c>
      <c r="J23" s="66">
        <v>0.13750000000000001</v>
      </c>
      <c r="K23" s="66">
        <v>0.14000000000000001</v>
      </c>
      <c r="L23" s="66">
        <v>0.15000000000000002</v>
      </c>
      <c r="M23" s="66">
        <v>0.14000000000000001</v>
      </c>
      <c r="N23" s="66">
        <v>0.15000000000000002</v>
      </c>
      <c r="O23" s="66">
        <v>0.14750000000000002</v>
      </c>
      <c r="P23" s="66">
        <v>0.1575</v>
      </c>
    </row>
    <row r="24" spans="4:16" outlineLevel="1" x14ac:dyDescent="0.25">
      <c r="D24" s="65" t="s">
        <v>127</v>
      </c>
      <c r="E24" s="66">
        <v>0.13400000000000001</v>
      </c>
      <c r="F24" s="66">
        <v>0.14249999999999999</v>
      </c>
      <c r="G24" s="66">
        <v>0.13400000000000001</v>
      </c>
      <c r="H24" s="66">
        <v>0.14249999999999999</v>
      </c>
      <c r="I24" s="66">
        <v>0.13400000000000001</v>
      </c>
      <c r="J24" s="66">
        <v>0.14249999999999999</v>
      </c>
      <c r="K24" s="66">
        <v>0.14000000000000001</v>
      </c>
      <c r="L24" s="66">
        <v>0.15</v>
      </c>
      <c r="M24" s="66">
        <v>0.14000000000000001</v>
      </c>
      <c r="N24" s="66">
        <v>0.15</v>
      </c>
      <c r="O24" s="66">
        <v>0.14750000000000002</v>
      </c>
      <c r="P24" s="66">
        <v>0.1575</v>
      </c>
    </row>
    <row r="25" spans="4:16" outlineLevel="1" x14ac:dyDescent="0.25">
      <c r="D25" s="65" t="s">
        <v>128</v>
      </c>
      <c r="E25" s="66">
        <v>0.13400000000000001</v>
      </c>
      <c r="F25" s="66">
        <v>0.14949999999999999</v>
      </c>
      <c r="G25" s="66">
        <v>0.13400000000000001</v>
      </c>
      <c r="H25" s="66">
        <v>0.14949999999999999</v>
      </c>
      <c r="I25" s="66">
        <v>0.13700000000000001</v>
      </c>
      <c r="J25" s="66">
        <v>0.14949999999999999</v>
      </c>
      <c r="K25" s="66">
        <v>0.14000000000000001</v>
      </c>
      <c r="L25" s="66">
        <v>0.15000000000000002</v>
      </c>
      <c r="M25" s="66">
        <v>0.14000000000000001</v>
      </c>
      <c r="N25" s="66">
        <v>0.15000000000000002</v>
      </c>
      <c r="O25" s="66">
        <v>0.15000000000000002</v>
      </c>
      <c r="P25" s="66">
        <v>0.16</v>
      </c>
    </row>
    <row r="26" spans="4:16" outlineLevel="1" x14ac:dyDescent="0.25">
      <c r="D26" s="65" t="s">
        <v>129</v>
      </c>
      <c r="E26" s="66">
        <v>0.12</v>
      </c>
      <c r="F26" s="66">
        <v>0.13200000000000001</v>
      </c>
      <c r="G26" s="66">
        <v>0.12</v>
      </c>
      <c r="H26" s="66">
        <v>0.13200000000000001</v>
      </c>
      <c r="I26" s="66">
        <v>0.12</v>
      </c>
      <c r="J26" s="66">
        <v>0.13200000000000001</v>
      </c>
      <c r="K26" s="66">
        <v>0.14000000000000001</v>
      </c>
      <c r="L26" s="66">
        <v>0.15000000000000002</v>
      </c>
      <c r="M26" s="66">
        <v>0.14000000000000001</v>
      </c>
      <c r="N26" s="66">
        <v>0.15000000000000002</v>
      </c>
      <c r="O26" s="66">
        <v>0.15000000000000002</v>
      </c>
      <c r="P26" s="66">
        <v>0.16</v>
      </c>
    </row>
    <row r="27" spans="4:16" outlineLevel="1" x14ac:dyDescent="0.25">
      <c r="D27" s="65" t="s">
        <v>130</v>
      </c>
      <c r="E27" s="66">
        <v>0.12</v>
      </c>
      <c r="F27" s="66">
        <v>0.13200000000000001</v>
      </c>
      <c r="G27" s="66">
        <v>0.12</v>
      </c>
      <c r="H27" s="66">
        <v>0.13200000000000001</v>
      </c>
      <c r="I27" s="66">
        <v>0.12</v>
      </c>
      <c r="J27" s="66">
        <v>0.13200000000000001</v>
      </c>
      <c r="K27" s="66">
        <v>0.14000000000000001</v>
      </c>
      <c r="L27" s="66">
        <v>0.15000000000000002</v>
      </c>
      <c r="M27" s="66">
        <v>0.14000000000000001</v>
      </c>
      <c r="N27" s="66">
        <v>0.15000000000000002</v>
      </c>
      <c r="O27" s="66">
        <v>0.15500000000000003</v>
      </c>
      <c r="P27" s="66">
        <v>0.16499999999999998</v>
      </c>
    </row>
    <row r="28" spans="4:16" outlineLevel="1" x14ac:dyDescent="0.25">
      <c r="D28" s="65" t="s">
        <v>131</v>
      </c>
      <c r="E28" s="66">
        <v>0.12</v>
      </c>
      <c r="F28" s="66">
        <v>0.13200000000000001</v>
      </c>
      <c r="G28" s="66">
        <v>0.12</v>
      </c>
      <c r="H28" s="66">
        <v>0.13200000000000001</v>
      </c>
      <c r="I28" s="66">
        <v>0.12</v>
      </c>
      <c r="J28" s="66">
        <v>0.13200000000000001</v>
      </c>
      <c r="K28" s="66">
        <v>0.14000000000000001</v>
      </c>
      <c r="L28" s="66">
        <v>0.15000000000000002</v>
      </c>
      <c r="M28" s="66">
        <v>0.14000000000000001</v>
      </c>
      <c r="N28" s="66">
        <v>0.15000000000000002</v>
      </c>
      <c r="O28" s="66">
        <v>0.15500000000000003</v>
      </c>
      <c r="P28" s="66">
        <v>0.16499999999999998</v>
      </c>
    </row>
    <row r="29" spans="4:16" outlineLevel="1" x14ac:dyDescent="0.25">
      <c r="D29" s="65" t="s">
        <v>132</v>
      </c>
      <c r="E29" s="66">
        <v>0.12</v>
      </c>
      <c r="F29" s="66">
        <v>0.13200000000000001</v>
      </c>
      <c r="G29" s="66">
        <v>0.12</v>
      </c>
      <c r="H29" s="66">
        <v>0.13200000000000001</v>
      </c>
      <c r="I29" s="66">
        <v>0.12</v>
      </c>
      <c r="J29" s="66">
        <v>0.13200000000000001</v>
      </c>
      <c r="K29" s="66">
        <v>0.14000000000000001</v>
      </c>
      <c r="L29" s="66">
        <v>0.15000000000000002</v>
      </c>
      <c r="M29" s="66">
        <v>0.14000000000000001</v>
      </c>
      <c r="N29" s="66">
        <v>0.15000000000000002</v>
      </c>
      <c r="O29" s="66">
        <v>0.15500000000000003</v>
      </c>
      <c r="P29" s="66">
        <v>0.16499999999999998</v>
      </c>
    </row>
    <row r="30" spans="4:16" outlineLevel="1" x14ac:dyDescent="0.25">
      <c r="D30" s="65" t="s">
        <v>133</v>
      </c>
      <c r="E30" s="66">
        <v>0.12</v>
      </c>
      <c r="F30" s="66">
        <v>0.13200000000000001</v>
      </c>
      <c r="G30" s="66">
        <v>0.12</v>
      </c>
      <c r="H30" s="66">
        <v>0.13200000000000001</v>
      </c>
      <c r="I30" s="66">
        <v>0.12</v>
      </c>
      <c r="J30" s="66">
        <v>0.13200000000000001</v>
      </c>
      <c r="K30" s="66">
        <v>0.14000000000000001</v>
      </c>
      <c r="L30" s="66">
        <v>0.15000000000000002</v>
      </c>
      <c r="M30" s="66">
        <v>0.14000000000000001</v>
      </c>
      <c r="N30" s="66">
        <v>0.15000000000000002</v>
      </c>
      <c r="O30" s="66">
        <v>0.15500000000000003</v>
      </c>
      <c r="P30" s="66">
        <v>0.16499999999999998</v>
      </c>
    </row>
    <row r="31" spans="4:16" outlineLevel="1" x14ac:dyDescent="0.25">
      <c r="D31" s="211" t="s">
        <v>23</v>
      </c>
      <c r="E31" s="154" t="s">
        <v>134</v>
      </c>
      <c r="F31" s="155"/>
      <c r="G31" s="154" t="s">
        <v>134</v>
      </c>
      <c r="H31" s="155"/>
      <c r="I31" s="215" t="s">
        <v>134</v>
      </c>
      <c r="J31" s="216"/>
      <c r="K31" s="215" t="s">
        <v>134</v>
      </c>
      <c r="L31" s="216"/>
      <c r="M31" s="215" t="s">
        <v>134</v>
      </c>
      <c r="N31" s="216"/>
      <c r="O31" s="215" t="s">
        <v>134</v>
      </c>
      <c r="P31" s="216"/>
    </row>
    <row r="32" spans="4:16" outlineLevel="1" x14ac:dyDescent="0.25">
      <c r="D32" s="212"/>
      <c r="E32" s="64" t="s">
        <v>122</v>
      </c>
      <c r="F32" s="64" t="s">
        <v>1</v>
      </c>
      <c r="G32" s="64" t="s">
        <v>122</v>
      </c>
      <c r="H32" s="64" t="s">
        <v>1</v>
      </c>
      <c r="I32" s="64" t="s">
        <v>122</v>
      </c>
      <c r="J32" s="64" t="s">
        <v>1</v>
      </c>
      <c r="K32" s="64" t="s">
        <v>122</v>
      </c>
      <c r="L32" s="64" t="s">
        <v>1</v>
      </c>
      <c r="M32" s="64" t="s">
        <v>122</v>
      </c>
      <c r="N32" s="64" t="s">
        <v>1</v>
      </c>
      <c r="O32" s="64" t="s">
        <v>122</v>
      </c>
      <c r="P32" s="64" t="s">
        <v>1</v>
      </c>
    </row>
    <row r="33" spans="4:16" outlineLevel="1" x14ac:dyDescent="0.25">
      <c r="D33" s="65" t="s">
        <v>123</v>
      </c>
      <c r="E33" s="66">
        <v>8.9999999999999993E-3</v>
      </c>
      <c r="F33" s="66">
        <v>1.6500000000000001E-2</v>
      </c>
      <c r="G33" s="66">
        <v>8.9999999999999993E-3</v>
      </c>
      <c r="H33" s="66">
        <v>1.6500000000000001E-2</v>
      </c>
      <c r="I33" s="66">
        <v>8.9999999999999993E-3</v>
      </c>
      <c r="J33" s="66">
        <v>1.6500000000000001E-2</v>
      </c>
      <c r="K33" s="66">
        <v>8.9999999999999993E-3</v>
      </c>
      <c r="L33" s="66">
        <v>2.2500000000000003E-2</v>
      </c>
      <c r="M33" s="66">
        <v>8.9999999999999993E-3</v>
      </c>
      <c r="N33" s="66">
        <v>2.2500000000000003E-2</v>
      </c>
      <c r="O33" s="66">
        <v>8.9999999999999993E-3</v>
      </c>
      <c r="P33" s="66">
        <v>2.2499999999999999E-2</v>
      </c>
    </row>
    <row r="34" spans="4:16" outlineLevel="1" x14ac:dyDescent="0.25">
      <c r="D34" s="65" t="s">
        <v>124</v>
      </c>
      <c r="E34" s="66">
        <v>8.9999999999999993E-3</v>
      </c>
      <c r="F34" s="66">
        <v>1.6500000000000001E-2</v>
      </c>
      <c r="G34" s="66">
        <v>8.9999999999999993E-3</v>
      </c>
      <c r="H34" s="66">
        <v>1.6500000000000001E-2</v>
      </c>
      <c r="I34" s="66">
        <v>8.9999999999999993E-3</v>
      </c>
      <c r="J34" s="66">
        <v>1.6500000000000001E-2</v>
      </c>
      <c r="K34" s="66">
        <v>8.9999999999999993E-3</v>
      </c>
      <c r="L34" s="66">
        <v>2.4500000000000001E-2</v>
      </c>
      <c r="M34" s="66">
        <v>8.9999999999999993E-3</v>
      </c>
      <c r="N34" s="66">
        <v>2.4500000000000001E-2</v>
      </c>
      <c r="O34" s="66">
        <v>8.9999999999999993E-3</v>
      </c>
      <c r="P34" s="66">
        <v>2.4500000000000001E-2</v>
      </c>
    </row>
    <row r="35" spans="4:16" outlineLevel="1" x14ac:dyDescent="0.25">
      <c r="D35" s="65" t="s">
        <v>125</v>
      </c>
      <c r="E35" s="66">
        <v>8.9999999999999993E-3</v>
      </c>
      <c r="F35" s="66">
        <v>1.6500000000000001E-2</v>
      </c>
      <c r="G35" s="66">
        <v>8.9999999999999993E-3</v>
      </c>
      <c r="H35" s="66">
        <v>1.6500000000000001E-2</v>
      </c>
      <c r="I35" s="66">
        <v>8.9999999999999993E-3</v>
      </c>
      <c r="J35" s="66">
        <v>1.6500000000000001E-2</v>
      </c>
      <c r="K35" s="66">
        <v>8.9999999999999993E-3</v>
      </c>
      <c r="L35" s="66">
        <v>2.6000000000000002E-2</v>
      </c>
      <c r="M35" s="66">
        <v>8.9999999999999993E-3</v>
      </c>
      <c r="N35" s="66">
        <v>2.6000000000000002E-2</v>
      </c>
      <c r="O35" s="66">
        <v>8.9999999999999993E-3</v>
      </c>
      <c r="P35" s="66">
        <v>2.5999999999999999E-2</v>
      </c>
    </row>
    <row r="36" spans="4:16" outlineLevel="1" x14ac:dyDescent="0.25">
      <c r="D36" s="65" t="s">
        <v>126</v>
      </c>
      <c r="E36" s="66">
        <v>8.9999999999999993E-3</v>
      </c>
      <c r="F36" s="66">
        <v>1.6500000000000001E-2</v>
      </c>
      <c r="G36" s="66">
        <v>8.9999999999999993E-3</v>
      </c>
      <c r="H36" s="66">
        <v>1.6500000000000001E-2</v>
      </c>
      <c r="I36" s="66">
        <v>8.9999999999999993E-3</v>
      </c>
      <c r="J36" s="66">
        <v>1.6500000000000001E-2</v>
      </c>
      <c r="K36" s="66">
        <v>8.9999999999999993E-3</v>
      </c>
      <c r="L36" s="66">
        <v>2.8000000000000001E-2</v>
      </c>
      <c r="M36" s="66">
        <v>8.9999999999999993E-3</v>
      </c>
      <c r="N36" s="66">
        <v>2.8000000000000001E-2</v>
      </c>
      <c r="O36" s="66">
        <v>8.9999999999999993E-3</v>
      </c>
      <c r="P36" s="66">
        <v>2.8000000000000001E-2</v>
      </c>
    </row>
    <row r="37" spans="4:16" outlineLevel="1" x14ac:dyDescent="0.25">
      <c r="D37" s="65" t="s">
        <v>127</v>
      </c>
      <c r="E37" s="66">
        <v>1.15E-2</v>
      </c>
      <c r="F37" s="66">
        <v>2.2499999999999999E-2</v>
      </c>
      <c r="G37" s="66">
        <v>1.15E-2</v>
      </c>
      <c r="H37" s="66">
        <v>2.2499999999999999E-2</v>
      </c>
      <c r="I37" s="66">
        <v>1.15E-2</v>
      </c>
      <c r="J37" s="66">
        <v>2.2499999999999999E-2</v>
      </c>
      <c r="K37" s="66">
        <v>8.9999999999999993E-3</v>
      </c>
      <c r="L37" s="66">
        <v>3.1E-2</v>
      </c>
      <c r="M37" s="66">
        <v>8.9999999999999993E-3</v>
      </c>
      <c r="N37" s="66">
        <v>3.1E-2</v>
      </c>
      <c r="O37" s="66">
        <v>8.9999999999999993E-3</v>
      </c>
      <c r="P37" s="66">
        <v>3.1E-2</v>
      </c>
    </row>
    <row r="38" spans="4:16" outlineLevel="1" x14ac:dyDescent="0.25">
      <c r="D38" s="65" t="s">
        <v>128</v>
      </c>
      <c r="E38" s="66">
        <v>1.2500000000000001E-2</v>
      </c>
      <c r="F38" s="66">
        <v>2.5000000000000001E-2</v>
      </c>
      <c r="G38" s="66">
        <v>1.2500000000000001E-2</v>
      </c>
      <c r="H38" s="66">
        <v>2.5000000000000001E-2</v>
      </c>
      <c r="I38" s="66">
        <v>1.2500000000000001E-2</v>
      </c>
      <c r="J38" s="66">
        <v>2.5000000000000001E-2</v>
      </c>
      <c r="K38" s="66">
        <v>8.9999999999999993E-3</v>
      </c>
      <c r="L38" s="66">
        <v>3.4000000000000002E-2</v>
      </c>
      <c r="M38" s="66">
        <v>8.9999999999999993E-3</v>
      </c>
      <c r="N38" s="66">
        <v>3.4000000000000002E-2</v>
      </c>
      <c r="O38" s="66">
        <v>8.9999999999999993E-3</v>
      </c>
      <c r="P38" s="66">
        <v>3.4000000000000002E-2</v>
      </c>
    </row>
    <row r="39" spans="4:16" outlineLevel="1" x14ac:dyDescent="0.25">
      <c r="D39" s="65" t="s">
        <v>129</v>
      </c>
      <c r="E39" s="66">
        <v>1.4999999999999999E-2</v>
      </c>
      <c r="F39" s="66">
        <v>2.75E-2</v>
      </c>
      <c r="G39" s="66">
        <v>1.4999999999999999E-2</v>
      </c>
      <c r="H39" s="66">
        <v>2.75E-2</v>
      </c>
      <c r="I39" s="66">
        <v>1.4999999999999999E-2</v>
      </c>
      <c r="J39" s="66">
        <v>2.75E-2</v>
      </c>
      <c r="K39" s="66">
        <v>8.9999999999999993E-3</v>
      </c>
      <c r="L39" s="66">
        <v>0.04</v>
      </c>
      <c r="M39" s="66">
        <v>8.9999999999999993E-3</v>
      </c>
      <c r="N39" s="66">
        <v>0.04</v>
      </c>
      <c r="O39" s="66">
        <v>8.9999999999999993E-3</v>
      </c>
      <c r="P39" s="66">
        <v>0.04</v>
      </c>
    </row>
    <row r="40" spans="4:16" outlineLevel="1" x14ac:dyDescent="0.25">
      <c r="D40" s="65" t="s">
        <v>130</v>
      </c>
      <c r="E40" s="66">
        <v>8.9999999999999993E-3</v>
      </c>
      <c r="F40" s="66">
        <v>1.6500000000000001E-2</v>
      </c>
      <c r="G40" s="66">
        <v>8.9999999999999993E-3</v>
      </c>
      <c r="H40" s="66">
        <v>1.6500000000000001E-2</v>
      </c>
      <c r="I40" s="66">
        <v>8.9999999999999993E-3</v>
      </c>
      <c r="J40" s="66">
        <v>1.6500000000000001E-2</v>
      </c>
      <c r="K40" s="66">
        <v>8.9999999999999993E-3</v>
      </c>
      <c r="L40" s="66">
        <v>4.2499999999999996E-2</v>
      </c>
      <c r="M40" s="66">
        <v>8.9999999999999993E-3</v>
      </c>
      <c r="N40" s="66">
        <v>4.2499999999999996E-2</v>
      </c>
      <c r="O40" s="66">
        <v>8.9999999999999993E-3</v>
      </c>
      <c r="P40" s="66">
        <v>4.2500000000000003E-2</v>
      </c>
    </row>
    <row r="41" spans="4:16" outlineLevel="1" x14ac:dyDescent="0.25">
      <c r="D41" s="65" t="s">
        <v>131</v>
      </c>
      <c r="E41" s="66">
        <v>8.9999999999999993E-3</v>
      </c>
      <c r="F41" s="66">
        <v>1.6500000000000001E-2</v>
      </c>
      <c r="G41" s="66">
        <v>8.9999999999999993E-3</v>
      </c>
      <c r="H41" s="66">
        <v>1.6500000000000001E-2</v>
      </c>
      <c r="I41" s="66">
        <v>8.9999999999999993E-3</v>
      </c>
      <c r="J41" s="66">
        <v>1.6500000000000001E-2</v>
      </c>
      <c r="K41" s="66">
        <v>8.9999999999999993E-3</v>
      </c>
      <c r="L41" s="66">
        <v>4.2499999999999996E-2</v>
      </c>
      <c r="M41" s="66">
        <v>8.9999999999999993E-3</v>
      </c>
      <c r="N41" s="66">
        <v>4.2499999999999996E-2</v>
      </c>
      <c r="O41" s="66">
        <v>8.9999999999999993E-3</v>
      </c>
      <c r="P41" s="66">
        <v>4.2500000000000003E-2</v>
      </c>
    </row>
    <row r="42" spans="4:16" outlineLevel="1" x14ac:dyDescent="0.25">
      <c r="D42" s="65" t="s">
        <v>132</v>
      </c>
      <c r="E42" s="66">
        <v>8.9999999999999993E-3</v>
      </c>
      <c r="F42" s="66">
        <v>1.6500000000000001E-2</v>
      </c>
      <c r="G42" s="66">
        <v>8.9999999999999993E-3</v>
      </c>
      <c r="H42" s="66">
        <v>1.6500000000000001E-2</v>
      </c>
      <c r="I42" s="66">
        <v>8.9999999999999993E-3</v>
      </c>
      <c r="J42" s="66">
        <v>1.6500000000000001E-2</v>
      </c>
      <c r="K42" s="66">
        <v>8.9999999999999993E-3</v>
      </c>
      <c r="L42" s="66">
        <v>4.2499999999999996E-2</v>
      </c>
      <c r="M42" s="66">
        <v>8.9999999999999993E-3</v>
      </c>
      <c r="N42" s="66">
        <v>4.2499999999999996E-2</v>
      </c>
      <c r="O42" s="66">
        <v>8.9999999999999993E-3</v>
      </c>
      <c r="P42" s="66">
        <v>4.2500000000000003E-2</v>
      </c>
    </row>
    <row r="43" spans="4:16" outlineLevel="1" x14ac:dyDescent="0.25">
      <c r="D43" s="65" t="s">
        <v>133</v>
      </c>
      <c r="E43" s="66">
        <v>8.9999999999999993E-3</v>
      </c>
      <c r="F43" s="66">
        <v>1.6500000000000001E-2</v>
      </c>
      <c r="G43" s="66">
        <v>8.9999999999999993E-3</v>
      </c>
      <c r="H43" s="66">
        <v>1.6500000000000001E-2</v>
      </c>
      <c r="I43" s="66">
        <v>8.9999999999999993E-3</v>
      </c>
      <c r="J43" s="66">
        <v>1.6500000000000001E-2</v>
      </c>
      <c r="K43" s="66">
        <v>8.9999999999999993E-3</v>
      </c>
      <c r="L43" s="66">
        <v>4.2499999999999996E-2</v>
      </c>
      <c r="M43" s="66">
        <v>8.9999999999999993E-3</v>
      </c>
      <c r="N43" s="66">
        <v>4.2499999999999996E-2</v>
      </c>
      <c r="O43" s="66">
        <v>8.9999999999999993E-3</v>
      </c>
      <c r="P43" s="66">
        <v>4.2500000000000003E-2</v>
      </c>
    </row>
    <row r="46" spans="4:16" x14ac:dyDescent="0.25">
      <c r="D46" s="122" t="s">
        <v>275</v>
      </c>
    </row>
    <row r="48" spans="4:16" x14ac:dyDescent="0.25">
      <c r="D48" s="53" t="s">
        <v>263</v>
      </c>
      <c r="E48" s="120">
        <v>44378</v>
      </c>
      <c r="F48" s="120">
        <v>44409</v>
      </c>
      <c r="G48" s="120">
        <v>44440</v>
      </c>
      <c r="H48" s="120">
        <v>44470</v>
      </c>
      <c r="I48" s="120">
        <v>44501</v>
      </c>
      <c r="J48" s="120">
        <v>44531</v>
      </c>
      <c r="K48" s="120">
        <v>44562</v>
      </c>
      <c r="L48" s="120">
        <v>44593</v>
      </c>
      <c r="M48" s="120">
        <v>44621</v>
      </c>
      <c r="N48" s="53" t="s">
        <v>257</v>
      </c>
      <c r="O48" s="97" t="s">
        <v>258</v>
      </c>
    </row>
    <row r="49" spans="3:17" x14ac:dyDescent="0.25">
      <c r="D49" s="99" t="s">
        <v>254</v>
      </c>
      <c r="E49" s="100">
        <f>SUMIFS('Факт по выдачам'!$F$2:$F$194,'Факт по выдачам'!$A$2:$A$194,'расчет ретро от 18.11.22'!E$48)</f>
        <v>1510170157.7810347</v>
      </c>
      <c r="F49" s="100">
        <f>SUMIFS('Факт по выдачам'!$F$2:$F$194,'Факт по выдачам'!$A$2:$A$194,'расчет ретро от 18.11.22'!F$48)</f>
        <v>1560302397.3317242</v>
      </c>
      <c r="G49" s="100">
        <f>SUMIFS('Факт по выдачам'!$F$2:$F$194,'Факт по выдачам'!$A$2:$A$194,'расчет ретро от 18.11.22'!G$48)</f>
        <v>1743449004.1199975</v>
      </c>
      <c r="H49" s="100">
        <f>SUMIFS('Факт по выдачам'!$F$2:$F$194,'Факт по выдачам'!$A$2:$A$194,'расчет ретро от 18.11.22'!H$48)</f>
        <v>673982891.85000002</v>
      </c>
      <c r="I49" s="100">
        <f>SUMIFS('Факт по выдачам'!$F$2:$F$194,'Факт по выдачам'!$A$2:$A$194,'расчет ретро от 18.11.22'!I$48)</f>
        <v>673982891.85000002</v>
      </c>
      <c r="J49" s="100">
        <f>SUMIFS('Факт по выдачам'!$F$2:$F$194,'Факт по выдачам'!$A$2:$A$194,'расчет ретро от 18.11.22'!J$48)</f>
        <v>826511182</v>
      </c>
      <c r="K49" s="100">
        <f>SUMIFS('Факт по выдачам'!$F$2:$F$194,'Факт по выдачам'!$A$2:$A$194,'расчет ретро от 18.11.22'!K$48)</f>
        <v>823185292</v>
      </c>
      <c r="L49" s="100">
        <f>SUMIFS('Факт по выдачам'!$F$2:$F$194,'Факт по выдачам'!$A$2:$A$194,'расчет ретро от 18.11.22'!L$48)</f>
        <v>1817975167</v>
      </c>
      <c r="M49" s="100">
        <f>SUMIFS('Факт по выдачам'!$F$2:$F$194,'Факт по выдачам'!$A$2:$A$194,'расчет ретро от 18.11.22'!M$48)</f>
        <v>1690938914.0729463</v>
      </c>
      <c r="N49" s="101">
        <f>SUM(E49:M49)</f>
        <v>11320497898.005703</v>
      </c>
      <c r="O49" s="97" t="s">
        <v>269</v>
      </c>
      <c r="Q49" s="98"/>
    </row>
    <row r="50" spans="3:17" x14ac:dyDescent="0.25">
      <c r="D50" s="99" t="s">
        <v>255</v>
      </c>
      <c r="E50" s="100">
        <f>SUMIFS('Факт по выдачам'!$I$2:$I$194,'Факт по выдачам'!$A$2:$A$194,'расчет ретро от 18.11.22'!E$48)</f>
        <v>0</v>
      </c>
      <c r="F50" s="100">
        <f>SUMIFS('Факт по выдачам'!$I$2:$I$194,'Факт по выдачам'!$A$2:$A$194,'расчет ретро от 18.11.22'!F$48)</f>
        <v>0</v>
      </c>
      <c r="G50" s="100">
        <f>SUMIFS('Факт по выдачам'!$I$2:$I$194,'Факт по выдачам'!$A$2:$A$194,'расчет ретро от 18.11.22'!G$48)</f>
        <v>0</v>
      </c>
      <c r="H50" s="100">
        <f>SUMIFS('Факт по выдачам'!$I$2:$I$194,'Факт по выдачам'!$A$2:$A$194,'расчет ретро от 18.11.22'!H$48)</f>
        <v>9994.5</v>
      </c>
      <c r="I50" s="100">
        <f>SUMIFS('Факт по выдачам'!$I$2:$I$194,'Факт по выдачам'!$A$2:$A$194,'расчет ретро от 18.11.22'!I$48)</f>
        <v>10337.5</v>
      </c>
      <c r="J50" s="100">
        <f>SUMIFS('Факт по выдачам'!$I$2:$I$194,'Факт по выдачам'!$A$2:$A$194,'расчет ретро от 18.11.22'!J$48)</f>
        <v>18616.155172413793</v>
      </c>
      <c r="K50" s="100">
        <f>SUMIFS('Факт по выдачам'!$I$2:$I$194,'Факт по выдачам'!$A$2:$A$194,'расчет ретро от 18.11.22'!K$48)</f>
        <v>14811.5375</v>
      </c>
      <c r="L50" s="100">
        <f>SUMIFS('Факт по выдачам'!$I$2:$I$194,'Факт по выдачам'!$A$2:$A$194,'расчет ретро от 18.11.22'!L$48)</f>
        <v>6630.6907500000007</v>
      </c>
      <c r="M50" s="100">
        <f>SUMIFS('Факт по выдачам'!$I$2:$I$194,'Факт по выдачам'!$A$2:$A$194,'расчет ретро от 18.11.22'!M$48)</f>
        <v>4323.24</v>
      </c>
      <c r="N50" s="101">
        <f t="shared" ref="N50:N52" si="4">SUM(E50:M50)</f>
        <v>64713.623422413795</v>
      </c>
    </row>
    <row r="51" spans="3:17" ht="30" x14ac:dyDescent="0.25">
      <c r="D51" s="99" t="s">
        <v>151</v>
      </c>
      <c r="E51" s="100">
        <f>SUMIFS('Факт по выдачам'!$O$2:$O$194,'Факт по выдачам'!$A$2:$A$194,'расчет ретро от 18.11.22'!E$48)</f>
        <v>152</v>
      </c>
      <c r="F51" s="100">
        <f>SUMIFS('Факт по выдачам'!$O$2:$O$194,'Факт по выдачам'!$A$2:$A$194,'расчет ретро от 18.11.22'!F$48)</f>
        <v>165</v>
      </c>
      <c r="G51" s="100">
        <f>SUMIFS('Факт по выдачам'!$O$2:$O$194,'Факт по выдачам'!$A$2:$A$194,'расчет ретро от 18.11.22'!G$48)</f>
        <v>159</v>
      </c>
      <c r="H51" s="100">
        <f>SUMIFS('Факт по выдачам'!$O$2:$O$194,'Факт по выдачам'!$A$2:$A$194,'расчет ретро от 18.11.22'!H$48)</f>
        <v>187</v>
      </c>
      <c r="I51" s="100">
        <f>SUMIFS('Факт по выдачам'!$O$2:$O$194,'Факт по выдачам'!$A$2:$A$194,'расчет ретро от 18.11.22'!I$48)</f>
        <v>187</v>
      </c>
      <c r="J51" s="100">
        <f>SUMIFS('Факт по выдачам'!$O$2:$O$194,'Факт по выдачам'!$A$2:$A$194,'расчет ретро от 18.11.22'!J$48)</f>
        <v>273</v>
      </c>
      <c r="K51" s="100">
        <f>SUMIFS('Факт по выдачам'!$O$2:$O$194,'Факт по выдачам'!$A$2:$A$194,'расчет ретро от 18.11.22'!K$48)</f>
        <v>182</v>
      </c>
      <c r="L51" s="100">
        <f>SUMIFS('Факт по выдачам'!$O$2:$O$194,'Факт по выдачам'!$A$2:$A$194,'расчет ретро от 18.11.22'!L$48)</f>
        <v>239</v>
      </c>
      <c r="M51" s="100">
        <f>SUMIFS('Факт по выдачам'!$O$2:$O$194,'Факт по выдачам'!$A$2:$A$194,'расчет ретро от 18.11.22'!M$48)</f>
        <v>1619</v>
      </c>
      <c r="N51" s="101">
        <f t="shared" si="4"/>
        <v>3163</v>
      </c>
      <c r="O51" s="97" t="s">
        <v>270</v>
      </c>
    </row>
    <row r="52" spans="3:17" x14ac:dyDescent="0.25">
      <c r="D52" s="99" t="s">
        <v>256</v>
      </c>
      <c r="E52" s="100">
        <f>SUMIFS('Факт по выдачам'!$V$2:$V$194,'Факт по выдачам'!$A$2:$A$194,'расчет ретро от 18.11.22'!E$48)</f>
        <v>0</v>
      </c>
      <c r="F52" s="100">
        <f>SUMIFS('Факт по выдачам'!$V$2:$V$194,'Факт по выдачам'!$A$2:$A$194,'расчет ретро от 18.11.22'!F$48)</f>
        <v>0</v>
      </c>
      <c r="G52" s="100">
        <f>SUMIFS('Факт по выдачам'!$V$2:$V$194,'Факт по выдачам'!$A$2:$A$194,'расчет ретро от 18.11.22'!G$48)</f>
        <v>0</v>
      </c>
      <c r="H52" s="100">
        <f>SUMIFS('Факт по выдачам'!$V$2:$V$194,'Факт по выдачам'!$A$2:$A$194,'расчет ретро от 18.11.22'!H$48)</f>
        <v>0</v>
      </c>
      <c r="I52" s="100">
        <f>SUMIFS('Факт по выдачам'!$V$2:$V$194,'Факт по выдачам'!$A$2:$A$194,'расчет ретро от 18.11.22'!I$48)</f>
        <v>0</v>
      </c>
      <c r="J52" s="100">
        <f>SUMIFS('Факт по выдачам'!$V$2:$V$194,'Факт по выдачам'!$A$2:$A$194,'расчет ретро от 18.11.22'!J$48)</f>
        <v>0</v>
      </c>
      <c r="K52" s="100">
        <f>SUMIFS('Факт по выдачам'!$V$2:$V$194,'Факт по выдачам'!$A$2:$A$194,'расчет ретро от 18.11.22'!K$48)</f>
        <v>0</v>
      </c>
      <c r="L52" s="100">
        <f>SUMIFS('Факт по выдачам'!$V$2:$V$194,'Факт по выдачам'!$A$2:$A$194,'расчет ретро от 18.11.22'!L$48)</f>
        <v>1721</v>
      </c>
      <c r="M52" s="100">
        <f>SUMIFS('Факт по выдачам'!$V$2:$V$194,'Факт по выдачам'!$A$2:$A$194,'расчет ретро от 18.11.22'!M$48)</f>
        <v>1619</v>
      </c>
      <c r="N52" s="101">
        <f t="shared" si="4"/>
        <v>3340</v>
      </c>
      <c r="O52" s="97"/>
    </row>
    <row r="53" spans="3:17" ht="30" x14ac:dyDescent="0.25">
      <c r="D53" s="99" t="s">
        <v>259</v>
      </c>
      <c r="E53" s="100">
        <f>COUNTIFS('Факт по выдачам'!$A$2:$A$194,'расчет ретро от 18.11.22'!E$48)</f>
        <v>22</v>
      </c>
      <c r="F53" s="100">
        <f>COUNTIFS('Факт по выдачам'!$A$2:$A$194,'расчет ретро от 18.11.22'!F$48)</f>
        <v>21</v>
      </c>
      <c r="G53" s="100">
        <f>COUNTIFS('Факт по выдачам'!$A$2:$A$194,'расчет ретро от 18.11.22'!G$48)</f>
        <v>20</v>
      </c>
      <c r="H53" s="100">
        <f>COUNTIFS('Факт по выдачам'!$A$2:$A$194,'расчет ретро от 18.11.22'!H$48)</f>
        <v>22</v>
      </c>
      <c r="I53" s="100">
        <f>COUNTIFS('Факт по выдачам'!$A$2:$A$194,'расчет ретро от 18.11.22'!I$48)</f>
        <v>22</v>
      </c>
      <c r="J53" s="100">
        <f>COUNTIFS('Факт по выдачам'!$A$2:$A$194,'расчет ретро от 18.11.22'!J$48)</f>
        <v>22</v>
      </c>
      <c r="K53" s="100">
        <f>COUNTIFS('Факт по выдачам'!$A$2:$A$194,'расчет ретро от 18.11.22'!K$48)</f>
        <v>22</v>
      </c>
      <c r="L53" s="100">
        <f>COUNTIFS('Факт по выдачам'!$A$2:$A$194,'расчет ретро от 18.11.22'!L$48)</f>
        <v>21</v>
      </c>
      <c r="M53" s="100">
        <f>COUNTIFS('Факт по выдачам'!$A$2:$A$194,'расчет ретро от 18.11.22'!M$48)</f>
        <v>21</v>
      </c>
      <c r="N53" s="102"/>
    </row>
    <row r="54" spans="3:17" x14ac:dyDescent="0.25">
      <c r="D54" s="61"/>
      <c r="E54" s="103"/>
      <c r="F54" s="103"/>
      <c r="G54" s="103"/>
      <c r="H54" s="103"/>
      <c r="I54" s="103"/>
      <c r="J54" s="103"/>
      <c r="K54" s="103"/>
      <c r="L54" s="103"/>
      <c r="M54" s="103"/>
      <c r="N54" s="104"/>
    </row>
    <row r="55" spans="3:17" ht="30" x14ac:dyDescent="0.25">
      <c r="D55" s="99" t="s">
        <v>260</v>
      </c>
      <c r="E55" s="100">
        <f t="shared" ref="E55:M55" si="5">E49/E53</f>
        <v>68644098.080956116</v>
      </c>
      <c r="F55" s="100">
        <f t="shared" si="5"/>
        <v>74300114.158653527</v>
      </c>
      <c r="G55" s="100">
        <f t="shared" si="5"/>
        <v>87172450.205999881</v>
      </c>
      <c r="H55" s="100">
        <f t="shared" si="5"/>
        <v>30635585.993181821</v>
      </c>
      <c r="I55" s="100">
        <f t="shared" si="5"/>
        <v>30635585.993181821</v>
      </c>
      <c r="J55" s="100">
        <f t="shared" si="5"/>
        <v>37568690.090909094</v>
      </c>
      <c r="K55" s="100">
        <f t="shared" si="5"/>
        <v>37417513.272727273</v>
      </c>
      <c r="L55" s="100">
        <f t="shared" si="5"/>
        <v>86570246.047619045</v>
      </c>
      <c r="M55" s="100">
        <f t="shared" si="5"/>
        <v>80520900.670140296</v>
      </c>
      <c r="N55" s="101">
        <f>AVERAGE(E55:M55)</f>
        <v>59273909.390374318</v>
      </c>
    </row>
    <row r="56" spans="3:17" ht="30" x14ac:dyDescent="0.25">
      <c r="D56" s="99" t="s">
        <v>261</v>
      </c>
      <c r="E56" s="100">
        <f t="shared" ref="E56:M56" si="6">E50/E53</f>
        <v>0</v>
      </c>
      <c r="F56" s="100">
        <f t="shared" si="6"/>
        <v>0</v>
      </c>
      <c r="G56" s="100">
        <f t="shared" si="6"/>
        <v>0</v>
      </c>
      <c r="H56" s="100">
        <f t="shared" si="6"/>
        <v>454.29545454545456</v>
      </c>
      <c r="I56" s="100">
        <f t="shared" si="6"/>
        <v>469.88636363636363</v>
      </c>
      <c r="J56" s="100">
        <f t="shared" si="6"/>
        <v>846.1888714733542</v>
      </c>
      <c r="K56" s="100">
        <f t="shared" si="6"/>
        <v>673.25170454545457</v>
      </c>
      <c r="L56" s="100">
        <f t="shared" si="6"/>
        <v>315.74717857142861</v>
      </c>
      <c r="M56" s="100">
        <f t="shared" si="6"/>
        <v>205.86857142857141</v>
      </c>
      <c r="N56" s="101">
        <f>AVERAGE(H56:M56)</f>
        <v>494.20635736677127</v>
      </c>
    </row>
    <row r="57" spans="3:17" ht="15.75" thickBot="1" x14ac:dyDescent="0.3">
      <c r="D57" s="105" t="s">
        <v>262</v>
      </c>
      <c r="E57" s="106">
        <f t="shared" ref="E57:M57" si="7">IFERROR(E49/E50,0)</f>
        <v>0</v>
      </c>
      <c r="F57" s="106">
        <f t="shared" si="7"/>
        <v>0</v>
      </c>
      <c r="G57" s="106">
        <f t="shared" si="7"/>
        <v>0</v>
      </c>
      <c r="H57" s="106">
        <f t="shared" si="7"/>
        <v>67435.378643253789</v>
      </c>
      <c r="I57" s="106">
        <f t="shared" si="7"/>
        <v>65197.861363966142</v>
      </c>
      <c r="J57" s="106">
        <f t="shared" si="7"/>
        <v>44397.523245012439</v>
      </c>
      <c r="K57" s="106">
        <f t="shared" si="7"/>
        <v>55577.301951266032</v>
      </c>
      <c r="L57" s="106">
        <f t="shared" si="7"/>
        <v>274175.83409390639</v>
      </c>
      <c r="M57" s="106">
        <f t="shared" si="7"/>
        <v>391127.69914993068</v>
      </c>
      <c r="N57" s="107"/>
      <c r="O57" s="97" t="s">
        <v>271</v>
      </c>
    </row>
    <row r="60" spans="3:17" ht="15.75" thickBot="1" x14ac:dyDescent="0.3"/>
    <row r="61" spans="3:17" ht="15.75" thickBot="1" x14ac:dyDescent="0.3">
      <c r="C61" s="127" t="s">
        <v>264</v>
      </c>
      <c r="D61" s="130" t="s">
        <v>265</v>
      </c>
      <c r="E61" s="128">
        <v>44378</v>
      </c>
      <c r="F61" s="128">
        <v>44409</v>
      </c>
      <c r="G61" s="128">
        <v>44440</v>
      </c>
      <c r="H61" s="128">
        <v>44470</v>
      </c>
      <c r="I61" s="128">
        <v>44501</v>
      </c>
      <c r="J61" s="128">
        <v>44531</v>
      </c>
      <c r="K61" s="128">
        <v>44562</v>
      </c>
      <c r="L61" s="128">
        <v>44593</v>
      </c>
      <c r="M61" s="128">
        <v>44621</v>
      </c>
      <c r="N61" s="131" t="s">
        <v>257</v>
      </c>
    </row>
    <row r="62" spans="3:17" x14ac:dyDescent="0.25">
      <c r="C62" s="125">
        <v>0</v>
      </c>
      <c r="D62" s="176" t="e">
        <f>Тарифы!#REF!</f>
        <v>#REF!</v>
      </c>
      <c r="E62" s="109" t="e">
        <f t="shared" ref="E62:M67" si="8">$D62*E$49</f>
        <v>#REF!</v>
      </c>
      <c r="F62" s="109" t="e">
        <f t="shared" si="8"/>
        <v>#REF!</v>
      </c>
      <c r="G62" s="109" t="e">
        <f t="shared" si="8"/>
        <v>#REF!</v>
      </c>
      <c r="H62" s="109" t="e">
        <f t="shared" si="8"/>
        <v>#REF!</v>
      </c>
      <c r="I62" s="109" t="e">
        <f t="shared" si="8"/>
        <v>#REF!</v>
      </c>
      <c r="J62" s="109" t="e">
        <f t="shared" si="8"/>
        <v>#REF!</v>
      </c>
      <c r="K62" s="109" t="e">
        <f t="shared" si="8"/>
        <v>#REF!</v>
      </c>
      <c r="L62" s="109" t="e">
        <f t="shared" si="8"/>
        <v>#REF!</v>
      </c>
      <c r="M62" s="109" t="e">
        <f>$D62*M$49</f>
        <v>#REF!</v>
      </c>
      <c r="N62" s="101" t="e">
        <f t="shared" ref="N62:N63" si="9">SUM(E62:M62)</f>
        <v>#REF!</v>
      </c>
    </row>
    <row r="63" spans="3:17" x14ac:dyDescent="0.25">
      <c r="C63" s="125">
        <v>3</v>
      </c>
      <c r="D63" s="176" t="e">
        <f>Тарифы!#REF!</f>
        <v>#REF!</v>
      </c>
      <c r="E63" s="109" t="e">
        <f t="shared" si="8"/>
        <v>#REF!</v>
      </c>
      <c r="F63" s="109" t="e">
        <f t="shared" si="8"/>
        <v>#REF!</v>
      </c>
      <c r="G63" s="109" t="e">
        <f t="shared" si="8"/>
        <v>#REF!</v>
      </c>
      <c r="H63" s="109" t="e">
        <f t="shared" si="8"/>
        <v>#REF!</v>
      </c>
      <c r="I63" s="109" t="e">
        <f t="shared" si="8"/>
        <v>#REF!</v>
      </c>
      <c r="J63" s="109" t="e">
        <f t="shared" si="8"/>
        <v>#REF!</v>
      </c>
      <c r="K63" s="109" t="e">
        <f t="shared" si="8"/>
        <v>#REF!</v>
      </c>
      <c r="L63" s="109" t="e">
        <f t="shared" si="8"/>
        <v>#REF!</v>
      </c>
      <c r="M63" s="109" t="e">
        <f>$D63*M$49</f>
        <v>#REF!</v>
      </c>
      <c r="N63" s="101" t="e">
        <f t="shared" si="9"/>
        <v>#REF!</v>
      </c>
      <c r="O63" s="98"/>
    </row>
    <row r="64" spans="3:17" x14ac:dyDescent="0.25">
      <c r="C64" s="125">
        <v>6</v>
      </c>
      <c r="D64" s="176" t="e">
        <f>Тарифы!#REF!</f>
        <v>#REF!</v>
      </c>
      <c r="E64" s="109" t="e">
        <f t="shared" si="8"/>
        <v>#REF!</v>
      </c>
      <c r="F64" s="109" t="e">
        <f t="shared" si="8"/>
        <v>#REF!</v>
      </c>
      <c r="G64" s="109" t="e">
        <f t="shared" si="8"/>
        <v>#REF!</v>
      </c>
      <c r="H64" s="109" t="e">
        <f t="shared" si="8"/>
        <v>#REF!</v>
      </c>
      <c r="I64" s="109" t="e">
        <f t="shared" si="8"/>
        <v>#REF!</v>
      </c>
      <c r="J64" s="109" t="e">
        <f t="shared" si="8"/>
        <v>#REF!</v>
      </c>
      <c r="K64" s="109" t="e">
        <f t="shared" si="8"/>
        <v>#REF!</v>
      </c>
      <c r="L64" s="109" t="e">
        <f t="shared" si="8"/>
        <v>#REF!</v>
      </c>
      <c r="M64" s="109" t="e">
        <f>$D64*M$49</f>
        <v>#REF!</v>
      </c>
      <c r="N64" s="101" t="e">
        <f>SUM(E64:M64)</f>
        <v>#REF!</v>
      </c>
    </row>
    <row r="65" spans="2:55" x14ac:dyDescent="0.25">
      <c r="C65" s="125">
        <v>12</v>
      </c>
      <c r="D65" s="176" t="e">
        <f>Тарифы!#REF!</f>
        <v>#REF!</v>
      </c>
      <c r="E65" s="109" t="e">
        <f t="shared" si="8"/>
        <v>#REF!</v>
      </c>
      <c r="F65" s="109" t="e">
        <f t="shared" si="8"/>
        <v>#REF!</v>
      </c>
      <c r="G65" s="109" t="e">
        <f>$D65*G$49</f>
        <v>#REF!</v>
      </c>
      <c r="H65" s="109" t="e">
        <f t="shared" si="8"/>
        <v>#REF!</v>
      </c>
      <c r="I65" s="109" t="e">
        <f t="shared" si="8"/>
        <v>#REF!</v>
      </c>
      <c r="J65" s="109" t="e">
        <f t="shared" si="8"/>
        <v>#REF!</v>
      </c>
      <c r="K65" s="109" t="e">
        <f t="shared" si="8"/>
        <v>#REF!</v>
      </c>
      <c r="L65" s="109" t="e">
        <f t="shared" si="8"/>
        <v>#REF!</v>
      </c>
      <c r="M65" s="109" t="e">
        <f>$D65*M$49</f>
        <v>#REF!</v>
      </c>
      <c r="N65" s="101" t="e">
        <f>SUM(E65:M65)</f>
        <v>#REF!</v>
      </c>
    </row>
    <row r="66" spans="2:55" x14ac:dyDescent="0.25">
      <c r="C66" s="125">
        <v>18</v>
      </c>
      <c r="D66" s="176" t="e">
        <f>Тарифы!#REF!</f>
        <v>#REF!</v>
      </c>
      <c r="E66" s="109" t="e">
        <f t="shared" si="8"/>
        <v>#REF!</v>
      </c>
      <c r="F66" s="109" t="e">
        <f t="shared" si="8"/>
        <v>#REF!</v>
      </c>
      <c r="G66" s="109" t="e">
        <f>$D66*G$49</f>
        <v>#REF!</v>
      </c>
      <c r="H66" s="109" t="e">
        <f t="shared" si="8"/>
        <v>#REF!</v>
      </c>
      <c r="I66" s="109" t="e">
        <f t="shared" si="8"/>
        <v>#REF!</v>
      </c>
      <c r="J66" s="109" t="e">
        <f t="shared" si="8"/>
        <v>#REF!</v>
      </c>
      <c r="K66" s="109" t="e">
        <f t="shared" si="8"/>
        <v>#REF!</v>
      </c>
      <c r="L66" s="109" t="e">
        <f t="shared" si="8"/>
        <v>#REF!</v>
      </c>
      <c r="M66" s="109" t="e">
        <f>$D66*M$49</f>
        <v>#REF!</v>
      </c>
      <c r="N66" s="101" t="e">
        <f>SUM(E66:M66)</f>
        <v>#REF!</v>
      </c>
    </row>
    <row r="67" spans="2:55" ht="15.75" thickBot="1" x14ac:dyDescent="0.3">
      <c r="C67" s="126">
        <v>24</v>
      </c>
      <c r="D67" s="177" t="e">
        <f>Тарифы!#REF!</f>
        <v>#REF!</v>
      </c>
      <c r="E67" s="112" t="e">
        <f t="shared" si="8"/>
        <v>#REF!</v>
      </c>
      <c r="F67" s="112" t="e">
        <f t="shared" si="8"/>
        <v>#REF!</v>
      </c>
      <c r="G67" s="112" t="e">
        <f t="shared" si="8"/>
        <v>#REF!</v>
      </c>
      <c r="H67" s="112" t="e">
        <f t="shared" si="8"/>
        <v>#REF!</v>
      </c>
      <c r="I67" s="112" t="e">
        <f t="shared" si="8"/>
        <v>#REF!</v>
      </c>
      <c r="J67" s="112" t="e">
        <f t="shared" si="8"/>
        <v>#REF!</v>
      </c>
      <c r="K67" s="112" t="e">
        <f t="shared" si="8"/>
        <v>#REF!</v>
      </c>
      <c r="L67" s="112" t="e">
        <f t="shared" si="8"/>
        <v>#REF!</v>
      </c>
      <c r="M67" s="112" t="e">
        <f t="shared" si="8"/>
        <v>#REF!</v>
      </c>
      <c r="N67" s="113" t="e">
        <f>SUM(E67:M67)</f>
        <v>#REF!</v>
      </c>
    </row>
    <row r="68" spans="2:55" x14ac:dyDescent="0.25">
      <c r="C68" s="97" t="s">
        <v>257</v>
      </c>
      <c r="D68" s="178" t="e">
        <f>SUM(D62:D67)</f>
        <v>#REF!</v>
      </c>
      <c r="E68" s="179" t="e">
        <f>SUM(E62:E67)</f>
        <v>#REF!</v>
      </c>
      <c r="F68" s="179" t="e">
        <f t="shared" ref="F68:N68" si="10">SUM(F62:F67)</f>
        <v>#REF!</v>
      </c>
      <c r="G68" s="179" t="e">
        <f t="shared" si="10"/>
        <v>#REF!</v>
      </c>
      <c r="H68" s="179" t="e">
        <f t="shared" si="10"/>
        <v>#REF!</v>
      </c>
      <c r="I68" s="179" t="e">
        <f t="shared" si="10"/>
        <v>#REF!</v>
      </c>
      <c r="J68" s="179" t="e">
        <f t="shared" si="10"/>
        <v>#REF!</v>
      </c>
      <c r="K68" s="179" t="e">
        <f t="shared" si="10"/>
        <v>#REF!</v>
      </c>
      <c r="L68" s="179" t="e">
        <f t="shared" si="10"/>
        <v>#REF!</v>
      </c>
      <c r="M68" s="179" t="e">
        <f t="shared" si="10"/>
        <v>#REF!</v>
      </c>
      <c r="N68" s="179" t="e">
        <f t="shared" si="10"/>
        <v>#REF!</v>
      </c>
    </row>
    <row r="70" spans="2:55" x14ac:dyDescent="0.25">
      <c r="D70" s="119" t="s">
        <v>272</v>
      </c>
    </row>
    <row r="71" spans="2:55" ht="15.75" thickBot="1" x14ac:dyDescent="0.3">
      <c r="E71" s="71">
        <v>31</v>
      </c>
      <c r="F71" s="71">
        <v>31</v>
      </c>
      <c r="G71" s="71">
        <v>30</v>
      </c>
      <c r="H71" s="71">
        <v>31</v>
      </c>
      <c r="I71" s="71">
        <v>30</v>
      </c>
      <c r="J71" s="71">
        <v>31</v>
      </c>
      <c r="K71" s="71">
        <v>31</v>
      </c>
      <c r="L71" s="71">
        <v>28</v>
      </c>
      <c r="M71" s="71">
        <v>31</v>
      </c>
      <c r="N71" s="71">
        <v>30</v>
      </c>
      <c r="O71" s="71">
        <v>31</v>
      </c>
      <c r="P71" s="71">
        <v>30</v>
      </c>
    </row>
    <row r="72" spans="2:55" ht="23.25" thickBot="1" x14ac:dyDescent="0.3">
      <c r="D72" s="127" t="s">
        <v>266</v>
      </c>
      <c r="E72" s="128">
        <v>44378</v>
      </c>
      <c r="F72" s="128">
        <v>44409</v>
      </c>
      <c r="G72" s="128">
        <v>44440</v>
      </c>
      <c r="H72" s="128">
        <v>44470</v>
      </c>
      <c r="I72" s="128">
        <v>44501</v>
      </c>
      <c r="J72" s="128">
        <v>44531</v>
      </c>
      <c r="K72" s="128">
        <v>44562</v>
      </c>
      <c r="L72" s="128">
        <v>44593</v>
      </c>
      <c r="M72" s="128">
        <v>44621</v>
      </c>
      <c r="N72" s="128">
        <v>44652</v>
      </c>
      <c r="O72" s="128">
        <v>44682</v>
      </c>
      <c r="P72" s="129">
        <v>44713</v>
      </c>
      <c r="AM72" s="127" t="s">
        <v>54</v>
      </c>
      <c r="AN72" s="130" t="s">
        <v>16</v>
      </c>
      <c r="AO72" s="130" t="s">
        <v>50</v>
      </c>
      <c r="AP72" s="130" t="s">
        <v>51</v>
      </c>
      <c r="AQ72" s="130" t="s">
        <v>49</v>
      </c>
      <c r="AR72" s="130" t="s">
        <v>1</v>
      </c>
      <c r="AS72" s="130" t="s">
        <v>0</v>
      </c>
      <c r="AT72" s="130" t="s">
        <v>2</v>
      </c>
      <c r="AU72" s="130" t="s">
        <v>3</v>
      </c>
      <c r="AV72" s="130" t="s">
        <v>5</v>
      </c>
      <c r="AW72" s="130" t="s">
        <v>1</v>
      </c>
      <c r="AX72" s="130" t="s">
        <v>0</v>
      </c>
      <c r="AY72" s="130" t="s">
        <v>2</v>
      </c>
      <c r="AZ72" s="130" t="s">
        <v>3</v>
      </c>
      <c r="BA72" s="130" t="s">
        <v>5</v>
      </c>
      <c r="BB72" s="130" t="s">
        <v>52</v>
      </c>
      <c r="BC72" s="131" t="s">
        <v>53</v>
      </c>
    </row>
    <row r="73" spans="2:55" x14ac:dyDescent="0.25">
      <c r="D73" s="114">
        <v>44378</v>
      </c>
      <c r="E73" s="109" t="e">
        <f>E63</f>
        <v>#REF!</v>
      </c>
      <c r="F73" s="109" t="e">
        <f>E73-$E73/3</f>
        <v>#REF!</v>
      </c>
      <c r="G73" s="109" t="e">
        <f>F73-$E73/3</f>
        <v>#REF!</v>
      </c>
      <c r="H73" s="109" t="e">
        <f>G73-$E73/3</f>
        <v>#REF!</v>
      </c>
      <c r="I73" s="109"/>
      <c r="J73" s="103"/>
      <c r="K73" s="103"/>
      <c r="L73" s="103"/>
      <c r="M73" s="103"/>
      <c r="N73" s="103"/>
      <c r="O73" s="103"/>
      <c r="P73" s="104"/>
      <c r="AM73" s="132" t="e">
        <f>E73</f>
        <v>#REF!</v>
      </c>
      <c r="AN73" s="133" t="e">
        <f>Тарифы!#REF!</f>
        <v>#REF!</v>
      </c>
      <c r="AO73" s="134" t="e">
        <f>AM73*AN73</f>
        <v>#REF!</v>
      </c>
      <c r="AP73" s="135" t="e">
        <f>SUMPRODUCT(E73:G73,E$71:G$71)/SUM(E$71:G$71)</f>
        <v>#REF!</v>
      </c>
      <c r="AQ73" s="136" t="e">
        <f>AO73/AP73/SUM(E$71:G$71)*365</f>
        <v>#REF!</v>
      </c>
      <c r="AR73" s="137">
        <f>$P$23</f>
        <v>0.1575</v>
      </c>
      <c r="AS73" s="138">
        <v>3.7987241169793904E-3</v>
      </c>
      <c r="AT73" s="139">
        <v>2E-3</v>
      </c>
      <c r="AU73" s="139">
        <v>2.3999999999999998E-3</v>
      </c>
      <c r="AV73" s="139">
        <v>1.4999999999999999E-2</v>
      </c>
      <c r="AW73" s="140" t="e">
        <f>$AP73*AR73/365*SUM($E$71:$G$71)</f>
        <v>#REF!</v>
      </c>
      <c r="AX73" s="140" t="e">
        <f>$AP73*AS73/365*SUM($E$71:$G$71)</f>
        <v>#REF!</v>
      </c>
      <c r="AY73" s="140" t="e">
        <f>$AP73*AT73/365*SUM($E$71:$G$71)</f>
        <v>#REF!</v>
      </c>
      <c r="AZ73" s="140" t="e">
        <f>$AP73*AU73/365*SUM($E$71:$G$71)</f>
        <v>#REF!</v>
      </c>
      <c r="BA73" s="140" t="e">
        <f>$AP73*AV73/365*SUM($E$71:$G$71)</f>
        <v>#REF!</v>
      </c>
      <c r="BB73" s="140" t="e">
        <f>AO73-SUM(AW73:BA73)</f>
        <v>#REF!</v>
      </c>
      <c r="BC73" s="136" t="e">
        <f>BB73/AP73/SUM(E71:G71)*365</f>
        <v>#REF!</v>
      </c>
    </row>
    <row r="74" spans="2:55" x14ac:dyDescent="0.25">
      <c r="B74">
        <v>1</v>
      </c>
      <c r="D74" s="114">
        <v>44409</v>
      </c>
      <c r="E74" s="103"/>
      <c r="F74" s="109" t="e">
        <f>F63</f>
        <v>#REF!</v>
      </c>
      <c r="G74" s="109" t="e">
        <f>F74-$F74/3</f>
        <v>#REF!</v>
      </c>
      <c r="H74" s="109" t="e">
        <f>G74-$F74/3</f>
        <v>#REF!</v>
      </c>
      <c r="I74" s="109" t="e">
        <f>H74-$F74/3</f>
        <v>#REF!</v>
      </c>
      <c r="J74" s="103"/>
      <c r="K74" s="103"/>
      <c r="L74" s="103"/>
      <c r="M74" s="103"/>
      <c r="N74" s="103"/>
      <c r="O74" s="103"/>
      <c r="P74" s="104"/>
      <c r="AM74" s="118" t="e">
        <f t="shared" ref="AM74:AM81" ca="1" si="11">OFFSET(E73,1,B74)</f>
        <v>#REF!</v>
      </c>
      <c r="AN74" s="133" t="e">
        <f>Тарифы!#REF!</f>
        <v>#REF!</v>
      </c>
      <c r="AO74" s="57" t="e">
        <f t="shared" ref="AO74:AO81" ca="1" si="12">AM74*AN74</f>
        <v>#REF!</v>
      </c>
      <c r="AP74" s="118" t="e">
        <f>SUMPRODUCT(F74:H74,F$71:H$71)/SUM(F$71:H$71)</f>
        <v>#REF!</v>
      </c>
      <c r="AQ74" s="58" t="e">
        <f ca="1">AO74/AP74/SUM(F$71:H$71)*365</f>
        <v>#REF!</v>
      </c>
      <c r="AR74" s="137">
        <f t="shared" ref="AR74:AR81" si="13">$P$23</f>
        <v>0.1575</v>
      </c>
      <c r="AS74" s="116">
        <v>3.7987241169793904E-3</v>
      </c>
      <c r="AT74" s="60">
        <v>2E-3</v>
      </c>
      <c r="AU74" s="60">
        <v>2.3999999999999998E-3</v>
      </c>
      <c r="AV74" s="60">
        <v>1.4999999999999999E-2</v>
      </c>
      <c r="AW74" s="55" t="e">
        <f>$AP74*AR74/365*SUM($F$71:$H$71)</f>
        <v>#REF!</v>
      </c>
      <c r="AX74" s="55" t="e">
        <f>$AP74*AS74/365*SUM($F$71:$H$71)</f>
        <v>#REF!</v>
      </c>
      <c r="AY74" s="55" t="e">
        <f>$AP74*AT74/365*SUM($F$71:$H$71)</f>
        <v>#REF!</v>
      </c>
      <c r="AZ74" s="55" t="e">
        <f>$AP74*AU74/365*SUM($F$71:$H$71)</f>
        <v>#REF!</v>
      </c>
      <c r="BA74" s="55" t="e">
        <f>$AP74*AV74/365*SUM($F$71:$H$71)</f>
        <v>#REF!</v>
      </c>
      <c r="BB74" s="55" t="e">
        <f t="shared" ref="BB74:BB81" ca="1" si="14">AO74-SUM(AW74:BA74)</f>
        <v>#REF!</v>
      </c>
      <c r="BC74" s="58" t="e">
        <f ca="1">BB74/AP74/SUM(F71:H71)*365</f>
        <v>#REF!</v>
      </c>
    </row>
    <row r="75" spans="2:55" x14ac:dyDescent="0.25">
      <c r="B75">
        <v>2</v>
      </c>
      <c r="D75" s="114">
        <v>44440</v>
      </c>
      <c r="E75" s="103"/>
      <c r="F75" s="103"/>
      <c r="G75" s="109" t="e">
        <f>G64</f>
        <v>#REF!</v>
      </c>
      <c r="H75" s="109" t="e">
        <f>G75-$G75/3</f>
        <v>#REF!</v>
      </c>
      <c r="I75" s="109" t="e">
        <f>H75-$G75/3</f>
        <v>#REF!</v>
      </c>
      <c r="J75" s="109" t="e">
        <f>I75-$G75/3</f>
        <v>#REF!</v>
      </c>
      <c r="K75" s="103"/>
      <c r="L75" s="103"/>
      <c r="M75" s="103"/>
      <c r="N75" s="103"/>
      <c r="O75" s="103"/>
      <c r="P75" s="104"/>
      <c r="AM75" s="118" t="e">
        <f t="shared" ca="1" si="11"/>
        <v>#REF!</v>
      </c>
      <c r="AN75" s="133" t="e">
        <f>Тарифы!#REF!</f>
        <v>#REF!</v>
      </c>
      <c r="AO75" s="57" t="e">
        <f t="shared" ca="1" si="12"/>
        <v>#REF!</v>
      </c>
      <c r="AP75" s="118" t="e">
        <f>SUMPRODUCT(G75:I75,G$71:I$71)/SUM(G$71:I$71)</f>
        <v>#REF!</v>
      </c>
      <c r="AQ75" s="58" t="e">
        <f ca="1">AO75/AP75/SUM(G$71:I$71)*365</f>
        <v>#REF!</v>
      </c>
      <c r="AR75" s="137">
        <f t="shared" si="13"/>
        <v>0.1575</v>
      </c>
      <c r="AS75" s="116">
        <v>3.7987241169793904E-3</v>
      </c>
      <c r="AT75" s="60">
        <v>2E-3</v>
      </c>
      <c r="AU75" s="60">
        <v>2.3999999999999998E-3</v>
      </c>
      <c r="AV75" s="60">
        <v>1.4999999999999999E-2</v>
      </c>
      <c r="AW75" s="55" t="e">
        <f>$AP75*AR75/365*SUM($G$71:$I$71)</f>
        <v>#REF!</v>
      </c>
      <c r="AX75" s="55" t="e">
        <f>$AP75*AS75/365*SUM($G$71:$I$71)</f>
        <v>#REF!</v>
      </c>
      <c r="AY75" s="55" t="e">
        <f>$AP75*AT75/365*SUM($G$71:$I$71)</f>
        <v>#REF!</v>
      </c>
      <c r="AZ75" s="55" t="e">
        <f>$AP75*AU75/365*SUM($G$71:$I$71)</f>
        <v>#REF!</v>
      </c>
      <c r="BA75" s="55" t="e">
        <f>$AP75*AV75/365*SUM($G$71:$I$71)</f>
        <v>#REF!</v>
      </c>
      <c r="BB75" s="55" t="e">
        <f t="shared" ca="1" si="14"/>
        <v>#REF!</v>
      </c>
      <c r="BC75" s="58" t="e">
        <f ca="1">BB75/AP75/SUM(G71:I71)*365</f>
        <v>#REF!</v>
      </c>
    </row>
    <row r="76" spans="2:55" x14ac:dyDescent="0.25">
      <c r="B76">
        <v>3</v>
      </c>
      <c r="D76" s="114">
        <v>44470</v>
      </c>
      <c r="E76" s="103"/>
      <c r="F76" s="103"/>
      <c r="G76" s="103"/>
      <c r="H76" s="109" t="e">
        <f>H63</f>
        <v>#REF!</v>
      </c>
      <c r="I76" s="109" t="e">
        <f>H76-$H76/3</f>
        <v>#REF!</v>
      </c>
      <c r="J76" s="109" t="e">
        <f>I76-$H76/3</f>
        <v>#REF!</v>
      </c>
      <c r="K76" s="109" t="e">
        <f>J76-$H76/3</f>
        <v>#REF!</v>
      </c>
      <c r="L76" s="103"/>
      <c r="M76" s="103"/>
      <c r="N76" s="103"/>
      <c r="O76" s="103"/>
      <c r="P76" s="104"/>
      <c r="AM76" s="118" t="e">
        <f t="shared" ca="1" si="11"/>
        <v>#REF!</v>
      </c>
      <c r="AN76" s="133" t="e">
        <f>Тарифы!#REF!</f>
        <v>#REF!</v>
      </c>
      <c r="AO76" s="57" t="e">
        <f t="shared" ca="1" si="12"/>
        <v>#REF!</v>
      </c>
      <c r="AP76" s="118" t="e">
        <f>SUMPRODUCT(H76:J76,H$71:J$71)/SUM(H$71:J$71)</f>
        <v>#REF!</v>
      </c>
      <c r="AQ76" s="58" t="e">
        <f ca="1">AO76/AP76/SUM(H$71:J$71)*365</f>
        <v>#REF!</v>
      </c>
      <c r="AR76" s="137">
        <f t="shared" si="13"/>
        <v>0.1575</v>
      </c>
      <c r="AS76" s="116">
        <v>3.7987241169793904E-3</v>
      </c>
      <c r="AT76" s="60">
        <v>2E-3</v>
      </c>
      <c r="AU76" s="60">
        <v>2.3999999999999998E-3</v>
      </c>
      <c r="AV76" s="60">
        <v>1.4999999999999999E-2</v>
      </c>
      <c r="AW76" s="55" t="e">
        <f>$AP76*AR76/365*SUM($H$71:$J$71)</f>
        <v>#REF!</v>
      </c>
      <c r="AX76" s="55" t="e">
        <f>$AP76*AS76/365*SUM($H$71:$J$71)</f>
        <v>#REF!</v>
      </c>
      <c r="AY76" s="55" t="e">
        <f>$AP76*AT76/365*SUM($H$71:$J$71)</f>
        <v>#REF!</v>
      </c>
      <c r="AZ76" s="55" t="e">
        <f>$AP76*AU76/365*SUM($H$71:$J$71)</f>
        <v>#REF!</v>
      </c>
      <c r="BA76" s="55" t="e">
        <f>$AP76*AV76/365*SUM($H$71:$J$71)</f>
        <v>#REF!</v>
      </c>
      <c r="BB76" s="55" t="e">
        <f t="shared" ca="1" si="14"/>
        <v>#REF!</v>
      </c>
      <c r="BC76" s="58" t="e">
        <f ca="1">BB76/AP76/SUM(H71:J71)*365</f>
        <v>#REF!</v>
      </c>
    </row>
    <row r="77" spans="2:55" x14ac:dyDescent="0.25">
      <c r="B77">
        <v>4</v>
      </c>
      <c r="D77" s="114">
        <v>44501</v>
      </c>
      <c r="E77" s="103"/>
      <c r="F77" s="103"/>
      <c r="G77" s="103"/>
      <c r="H77" s="103"/>
      <c r="I77" s="109" t="e">
        <f>I63</f>
        <v>#REF!</v>
      </c>
      <c r="J77" s="109" t="e">
        <f>I77-$I77/3</f>
        <v>#REF!</v>
      </c>
      <c r="K77" s="109" t="e">
        <f>J77-$I77/3</f>
        <v>#REF!</v>
      </c>
      <c r="L77" s="109" t="e">
        <f>K77-$I77/3</f>
        <v>#REF!</v>
      </c>
      <c r="M77" s="103"/>
      <c r="N77" s="103"/>
      <c r="O77" s="103"/>
      <c r="P77" s="104"/>
      <c r="AM77" s="118" t="e">
        <f t="shared" ca="1" si="11"/>
        <v>#REF!</v>
      </c>
      <c r="AN77" s="133" t="e">
        <f>Тарифы!#REF!</f>
        <v>#REF!</v>
      </c>
      <c r="AO77" s="57" t="e">
        <f t="shared" ca="1" si="12"/>
        <v>#REF!</v>
      </c>
      <c r="AP77" s="118" t="e">
        <f>SUMPRODUCT(I77:K77,I$71:K$71)/SUM(I$71:K$71)</f>
        <v>#REF!</v>
      </c>
      <c r="AQ77" s="58" t="e">
        <f ca="1">AO77/AP77/SUM(I$71:K$71)*365</f>
        <v>#REF!</v>
      </c>
      <c r="AR77" s="137">
        <f t="shared" si="13"/>
        <v>0.1575</v>
      </c>
      <c r="AS77" s="116">
        <v>3.7987241169793904E-3</v>
      </c>
      <c r="AT77" s="60">
        <v>2E-3</v>
      </c>
      <c r="AU77" s="60">
        <v>2.3999999999999998E-3</v>
      </c>
      <c r="AV77" s="60">
        <v>1.4999999999999999E-2</v>
      </c>
      <c r="AW77" s="55" t="e">
        <f>$AP77*AR77/365*SUM($I$71:$K$71)</f>
        <v>#REF!</v>
      </c>
      <c r="AX77" s="55" t="e">
        <f>$AP77*AS77/365*SUM($I$71:$K$71)</f>
        <v>#REF!</v>
      </c>
      <c r="AY77" s="55" t="e">
        <f>$AP77*AT77/365*SUM($I$71:$K$71)</f>
        <v>#REF!</v>
      </c>
      <c r="AZ77" s="55" t="e">
        <f>$AP77*AU77/365*SUM($I$71:$K$71)</f>
        <v>#REF!</v>
      </c>
      <c r="BA77" s="55" t="e">
        <f>$AP77*AV77/365*SUM($I$71:$K$71)</f>
        <v>#REF!</v>
      </c>
      <c r="BB77" s="55" t="e">
        <f t="shared" ca="1" si="14"/>
        <v>#REF!</v>
      </c>
      <c r="BC77" s="58" t="e">
        <f ca="1">BB77/AP77/SUM(I71:K71)*365</f>
        <v>#REF!</v>
      </c>
    </row>
    <row r="78" spans="2:55" x14ac:dyDescent="0.25">
      <c r="B78">
        <v>5</v>
      </c>
      <c r="D78" s="114">
        <v>44531</v>
      </c>
      <c r="E78" s="103"/>
      <c r="F78" s="103"/>
      <c r="G78" s="103"/>
      <c r="H78" s="103"/>
      <c r="I78" s="103"/>
      <c r="J78" s="109" t="e">
        <f>J63</f>
        <v>#REF!</v>
      </c>
      <c r="K78" s="109" t="e">
        <f>J78-$J78/3</f>
        <v>#REF!</v>
      </c>
      <c r="L78" s="109" t="e">
        <f>K78-$J78/3</f>
        <v>#REF!</v>
      </c>
      <c r="M78" s="109" t="e">
        <f>L78-$J78/3</f>
        <v>#REF!</v>
      </c>
      <c r="N78" s="103"/>
      <c r="O78" s="103"/>
      <c r="P78" s="104"/>
      <c r="AM78" s="118" t="e">
        <f t="shared" ca="1" si="11"/>
        <v>#REF!</v>
      </c>
      <c r="AN78" s="133" t="e">
        <f>Тарифы!#REF!</f>
        <v>#REF!</v>
      </c>
      <c r="AO78" s="57" t="e">
        <f t="shared" ca="1" si="12"/>
        <v>#REF!</v>
      </c>
      <c r="AP78" s="118" t="e">
        <f>SUMPRODUCT(J78:L78,J$71:L$71)/SUM(J$71:L$71)</f>
        <v>#REF!</v>
      </c>
      <c r="AQ78" s="58" t="e">
        <f ca="1">AO78/AP78/SUM(J$71:L$71)*365</f>
        <v>#REF!</v>
      </c>
      <c r="AR78" s="137">
        <f t="shared" si="13"/>
        <v>0.1575</v>
      </c>
      <c r="AS78" s="116">
        <v>3.7987241169793904E-3</v>
      </c>
      <c r="AT78" s="60">
        <v>2E-3</v>
      </c>
      <c r="AU78" s="60">
        <v>2.3999999999999998E-3</v>
      </c>
      <c r="AV78" s="60">
        <v>1.4999999999999999E-2</v>
      </c>
      <c r="AW78" s="55" t="e">
        <f>$AP78*AR78/365*SUM($J$71:$L$71)</f>
        <v>#REF!</v>
      </c>
      <c r="AX78" s="55" t="e">
        <f>$AP78*AS78/365*SUM($J$71:$L$71)</f>
        <v>#REF!</v>
      </c>
      <c r="AY78" s="55" t="e">
        <f>$AP78*AT78/365*SUM($J$71:$L$71)</f>
        <v>#REF!</v>
      </c>
      <c r="AZ78" s="55" t="e">
        <f>$AP78*AU78/365*SUM($J$71:$L$71)</f>
        <v>#REF!</v>
      </c>
      <c r="BA78" s="55" t="e">
        <f>$AP78*AV78/365*SUM($J$71:$L$71)</f>
        <v>#REF!</v>
      </c>
      <c r="BB78" s="55" t="e">
        <f t="shared" ca="1" si="14"/>
        <v>#REF!</v>
      </c>
      <c r="BC78" s="58" t="e">
        <f ca="1">BB78/AP78/SUM(J71:L71)*365</f>
        <v>#REF!</v>
      </c>
    </row>
    <row r="79" spans="2:55" x14ac:dyDescent="0.25">
      <c r="B79">
        <v>6</v>
      </c>
      <c r="D79" s="114">
        <v>44562</v>
      </c>
      <c r="E79" s="103"/>
      <c r="F79" s="103"/>
      <c r="G79" s="103"/>
      <c r="H79" s="103"/>
      <c r="I79" s="103"/>
      <c r="J79" s="103"/>
      <c r="K79" s="109" t="e">
        <f>K63</f>
        <v>#REF!</v>
      </c>
      <c r="L79" s="109" t="e">
        <f>K79-$K79/3</f>
        <v>#REF!</v>
      </c>
      <c r="M79" s="109" t="e">
        <f>L79-$K79/3</f>
        <v>#REF!</v>
      </c>
      <c r="N79" s="109" t="e">
        <f>M79-$K79/3</f>
        <v>#REF!</v>
      </c>
      <c r="O79" s="103"/>
      <c r="P79" s="104"/>
      <c r="AM79" s="118" t="e">
        <f t="shared" ca="1" si="11"/>
        <v>#REF!</v>
      </c>
      <c r="AN79" s="133" t="e">
        <f>Тарифы!#REF!</f>
        <v>#REF!</v>
      </c>
      <c r="AO79" s="57" t="e">
        <f t="shared" ca="1" si="12"/>
        <v>#REF!</v>
      </c>
      <c r="AP79" s="118" t="e">
        <f>SUMPRODUCT(K79:M79,K$71:M$71)/SUM(K$71:M$71)</f>
        <v>#REF!</v>
      </c>
      <c r="AQ79" s="58" t="e">
        <f ca="1">AO79/AP79/SUM(K$71:M$71)*365</f>
        <v>#REF!</v>
      </c>
      <c r="AR79" s="137">
        <f t="shared" si="13"/>
        <v>0.1575</v>
      </c>
      <c r="AS79" s="116">
        <v>3.7987241169793904E-3</v>
      </c>
      <c r="AT79" s="60">
        <v>2E-3</v>
      </c>
      <c r="AU79" s="60">
        <v>2.3999999999999998E-3</v>
      </c>
      <c r="AV79" s="60">
        <v>1.4999999999999999E-2</v>
      </c>
      <c r="AW79" s="55" t="e">
        <f>$AP79*AR79/365*SUM($K$71:$M$71)</f>
        <v>#REF!</v>
      </c>
      <c r="AX79" s="55" t="e">
        <f>$AP79*AS79/365*SUM($K$71:$M$71)</f>
        <v>#REF!</v>
      </c>
      <c r="AY79" s="55" t="e">
        <f>$AP79*AT79/365*SUM($K$71:$M$71)</f>
        <v>#REF!</v>
      </c>
      <c r="AZ79" s="55" t="e">
        <f>$AP79*AU79/365*SUM($K$71:$M$71)</f>
        <v>#REF!</v>
      </c>
      <c r="BA79" s="55" t="e">
        <f>$AP79*AV79/365*SUM($K$71:$M$71)</f>
        <v>#REF!</v>
      </c>
      <c r="BB79" s="55" t="e">
        <f t="shared" ca="1" si="14"/>
        <v>#REF!</v>
      </c>
      <c r="BC79" s="58" t="e">
        <f ca="1">BB79/AP79/SUM(K71:M71)*365</f>
        <v>#REF!</v>
      </c>
    </row>
    <row r="80" spans="2:55" x14ac:dyDescent="0.25">
      <c r="B80">
        <v>7</v>
      </c>
      <c r="D80" s="114">
        <v>44593</v>
      </c>
      <c r="E80" s="103"/>
      <c r="F80" s="103"/>
      <c r="G80" s="103"/>
      <c r="H80" s="103"/>
      <c r="I80" s="103"/>
      <c r="J80" s="103"/>
      <c r="K80" s="103"/>
      <c r="L80" s="109" t="e">
        <f>L63</f>
        <v>#REF!</v>
      </c>
      <c r="M80" s="109" t="e">
        <f>L80-$L80/3</f>
        <v>#REF!</v>
      </c>
      <c r="N80" s="109" t="e">
        <f>M80-$L80/3</f>
        <v>#REF!</v>
      </c>
      <c r="O80" s="109" t="e">
        <f>N80-$L80/3</f>
        <v>#REF!</v>
      </c>
      <c r="P80" s="104"/>
      <c r="AM80" s="118" t="e">
        <f t="shared" ca="1" si="11"/>
        <v>#REF!</v>
      </c>
      <c r="AN80" s="133" t="e">
        <f>Тарифы!#REF!</f>
        <v>#REF!</v>
      </c>
      <c r="AO80" s="57" t="e">
        <f t="shared" ca="1" si="12"/>
        <v>#REF!</v>
      </c>
      <c r="AP80" s="118" t="e">
        <f>SUMPRODUCT(L80:N80,L$71:N$71)/SUM(L$71:N$71)</f>
        <v>#REF!</v>
      </c>
      <c r="AQ80" s="58" t="e">
        <f ca="1">AO80/AP80/SUM(L$71:N$71)*365</f>
        <v>#REF!</v>
      </c>
      <c r="AR80" s="137">
        <f t="shared" si="13"/>
        <v>0.1575</v>
      </c>
      <c r="AS80" s="116">
        <v>3.7987241169793904E-3</v>
      </c>
      <c r="AT80" s="60">
        <v>2E-3</v>
      </c>
      <c r="AU80" s="60">
        <v>2.3999999999999998E-3</v>
      </c>
      <c r="AV80" s="60">
        <v>1.4999999999999999E-2</v>
      </c>
      <c r="AW80" s="55" t="e">
        <f>$AP80*AR80/365*SUM($L$71:$N$71)</f>
        <v>#REF!</v>
      </c>
      <c r="AX80" s="55" t="e">
        <f>$AP80*AS80/365*SUM($L$71:$N$71)</f>
        <v>#REF!</v>
      </c>
      <c r="AY80" s="55" t="e">
        <f>$AP80*AT80/365*SUM($L$71:$N$71)</f>
        <v>#REF!</v>
      </c>
      <c r="AZ80" s="55" t="e">
        <f>$AP80*AU80/365*SUM($L$71:$N$71)</f>
        <v>#REF!</v>
      </c>
      <c r="BA80" s="55" t="e">
        <f>$AP80*AV80/365*SUM($L$71:$N$71)</f>
        <v>#REF!</v>
      </c>
      <c r="BB80" s="55" t="e">
        <f t="shared" ca="1" si="14"/>
        <v>#REF!</v>
      </c>
      <c r="BC80" s="58" t="e">
        <f ca="1">BB80/AP80/SUM(L71:N71)*365</f>
        <v>#REF!</v>
      </c>
    </row>
    <row r="81" spans="1:55" ht="15.75" thickBot="1" x14ac:dyDescent="0.3">
      <c r="B81">
        <v>8</v>
      </c>
      <c r="D81" s="115">
        <v>44621</v>
      </c>
      <c r="E81" s="111"/>
      <c r="F81" s="111"/>
      <c r="G81" s="111"/>
      <c r="H81" s="111"/>
      <c r="I81" s="111"/>
      <c r="J81" s="111"/>
      <c r="K81" s="111"/>
      <c r="L81" s="111"/>
      <c r="M81" s="112" t="e">
        <f>M63</f>
        <v>#REF!</v>
      </c>
      <c r="N81" s="112" t="e">
        <f>M81-$M81/3</f>
        <v>#REF!</v>
      </c>
      <c r="O81" s="112" t="e">
        <f>N81-$M81/3</f>
        <v>#REF!</v>
      </c>
      <c r="P81" s="113" t="e">
        <f>O81-$M81/3</f>
        <v>#REF!</v>
      </c>
      <c r="AM81" s="118" t="e">
        <f t="shared" ca="1" si="11"/>
        <v>#REF!</v>
      </c>
      <c r="AN81" s="133" t="e">
        <f>Тарифы!#REF!</f>
        <v>#REF!</v>
      </c>
      <c r="AO81" s="57" t="e">
        <f t="shared" ca="1" si="12"/>
        <v>#REF!</v>
      </c>
      <c r="AP81" s="118" t="e">
        <f>SUMPRODUCT(M81:O81,M$71:O$71)/SUM(M$71:O$71)</f>
        <v>#REF!</v>
      </c>
      <c r="AQ81" s="58" t="e">
        <f ca="1">AO81/AP81/SUM(M$71:O$71)*365</f>
        <v>#REF!</v>
      </c>
      <c r="AR81" s="137">
        <f t="shared" si="13"/>
        <v>0.1575</v>
      </c>
      <c r="AS81" s="116">
        <v>3.7987241169793904E-3</v>
      </c>
      <c r="AT81" s="60">
        <v>2E-3</v>
      </c>
      <c r="AU81" s="60">
        <v>2.3999999999999998E-3</v>
      </c>
      <c r="AV81" s="60">
        <v>1.4999999999999999E-2</v>
      </c>
      <c r="AW81" s="55" t="e">
        <f>$AP81*AR81/365*SUM($M$71:$O$71)</f>
        <v>#REF!</v>
      </c>
      <c r="AX81" s="55" t="e">
        <f>$AP81*AS81/365*SUM($M$71:$O$71)</f>
        <v>#REF!</v>
      </c>
      <c r="AY81" s="55" t="e">
        <f>$AP81*AT81/365*SUM($M$71:$O$71)</f>
        <v>#REF!</v>
      </c>
      <c r="AZ81" s="55" t="e">
        <f>$AP81*AU81/365*SUM($M$71:$O$71)</f>
        <v>#REF!</v>
      </c>
      <c r="BA81" s="55" t="e">
        <f>$AP81*AV81/365*SUM($M$71:$O$71)</f>
        <v>#REF!</v>
      </c>
      <c r="BB81" s="55" t="e">
        <f t="shared" ca="1" si="14"/>
        <v>#REF!</v>
      </c>
      <c r="BC81" s="58" t="e">
        <f ca="1">BB81/AP81/SUM(M71:O71)*365</f>
        <v>#REF!</v>
      </c>
    </row>
    <row r="82" spans="1:55" x14ac:dyDescent="0.25">
      <c r="D82" s="96"/>
    </row>
    <row r="83" spans="1:55" x14ac:dyDescent="0.25">
      <c r="D83" s="96"/>
      <c r="BB83" s="121" t="e">
        <f>SUM(BB73:BB81)</f>
        <v>#REF!</v>
      </c>
      <c r="BC83" s="97" t="s">
        <v>267</v>
      </c>
    </row>
    <row r="84" spans="1:55" x14ac:dyDescent="0.25">
      <c r="D84" s="96"/>
      <c r="BC84" s="97"/>
    </row>
    <row r="85" spans="1:55" x14ac:dyDescent="0.25">
      <c r="BB85" s="121" t="e">
        <f>BB83/9*12</f>
        <v>#REF!</v>
      </c>
      <c r="BC85" s="97" t="s">
        <v>268</v>
      </c>
    </row>
    <row r="86" spans="1:55" x14ac:dyDescent="0.25">
      <c r="D86" s="119" t="s">
        <v>273</v>
      </c>
      <c r="F86">
        <v>1</v>
      </c>
      <c r="G86">
        <v>2</v>
      </c>
      <c r="H86">
        <v>3</v>
      </c>
      <c r="I86">
        <v>4</v>
      </c>
      <c r="J86">
        <v>5</v>
      </c>
      <c r="K86">
        <v>6</v>
      </c>
      <c r="L86">
        <v>7</v>
      </c>
      <c r="M86">
        <v>8</v>
      </c>
      <c r="N86">
        <v>9</v>
      </c>
      <c r="O86">
        <v>10</v>
      </c>
      <c r="P86">
        <v>11</v>
      </c>
      <c r="Q86">
        <v>12</v>
      </c>
      <c r="R86">
        <v>13</v>
      </c>
      <c r="S86">
        <v>14</v>
      </c>
      <c r="T86">
        <v>15</v>
      </c>
      <c r="U86">
        <v>16</v>
      </c>
      <c r="V86">
        <v>17</v>
      </c>
      <c r="W86">
        <v>18</v>
      </c>
      <c r="X86">
        <v>19</v>
      </c>
    </row>
    <row r="87" spans="1:55" ht="15.75" thickBot="1" x14ac:dyDescent="0.3">
      <c r="E87" s="71">
        <v>31</v>
      </c>
      <c r="F87" s="71">
        <v>31</v>
      </c>
      <c r="G87" s="71">
        <v>30</v>
      </c>
      <c r="H87" s="71">
        <v>31</v>
      </c>
      <c r="I87" s="71">
        <v>30</v>
      </c>
      <c r="J87" s="71">
        <v>31</v>
      </c>
      <c r="K87" s="71">
        <v>31</v>
      </c>
      <c r="L87" s="71">
        <v>28</v>
      </c>
      <c r="M87" s="71">
        <v>31</v>
      </c>
      <c r="N87" s="71">
        <v>30</v>
      </c>
      <c r="O87" s="71">
        <v>31</v>
      </c>
      <c r="P87" s="71">
        <v>30</v>
      </c>
      <c r="Q87" s="71">
        <v>31</v>
      </c>
      <c r="R87" s="71">
        <v>31</v>
      </c>
      <c r="S87" s="71">
        <v>30</v>
      </c>
      <c r="T87" s="71">
        <v>31</v>
      </c>
      <c r="U87" s="71">
        <v>30</v>
      </c>
      <c r="V87" s="71">
        <v>31</v>
      </c>
      <c r="W87" s="71">
        <v>31</v>
      </c>
      <c r="X87" s="71">
        <v>28</v>
      </c>
    </row>
    <row r="88" spans="1:55" ht="23.25" thickBot="1" x14ac:dyDescent="0.3">
      <c r="D88" s="127" t="s">
        <v>266</v>
      </c>
      <c r="E88" s="141">
        <v>44378</v>
      </c>
      <c r="F88" s="141">
        <v>44409</v>
      </c>
      <c r="G88" s="141">
        <v>44440</v>
      </c>
      <c r="H88" s="141">
        <v>44470</v>
      </c>
      <c r="I88" s="141">
        <v>44501</v>
      </c>
      <c r="J88" s="141">
        <v>44531</v>
      </c>
      <c r="K88" s="141">
        <v>44562</v>
      </c>
      <c r="L88" s="141">
        <v>44593</v>
      </c>
      <c r="M88" s="141">
        <v>44621</v>
      </c>
      <c r="N88" s="141">
        <v>44652</v>
      </c>
      <c r="O88" s="141">
        <v>44682</v>
      </c>
      <c r="P88" s="142">
        <v>44713</v>
      </c>
      <c r="Q88" s="141">
        <v>44743</v>
      </c>
      <c r="R88" s="141">
        <v>44774</v>
      </c>
      <c r="S88" s="142">
        <v>44805</v>
      </c>
      <c r="T88" s="141">
        <v>44835</v>
      </c>
      <c r="U88" s="141">
        <v>44866</v>
      </c>
      <c r="V88" s="142">
        <v>44896</v>
      </c>
      <c r="W88" s="141">
        <v>44927</v>
      </c>
      <c r="X88" s="141">
        <v>44958</v>
      </c>
      <c r="AM88" s="127" t="s">
        <v>54</v>
      </c>
      <c r="AN88" s="130" t="s">
        <v>16</v>
      </c>
      <c r="AO88" s="130" t="s">
        <v>50</v>
      </c>
      <c r="AP88" s="130" t="s">
        <v>51</v>
      </c>
      <c r="AQ88" s="130" t="s">
        <v>49</v>
      </c>
      <c r="AR88" s="130" t="s">
        <v>1</v>
      </c>
      <c r="AS88" s="130" t="s">
        <v>0</v>
      </c>
      <c r="AT88" s="130" t="s">
        <v>2</v>
      </c>
      <c r="AU88" s="130" t="s">
        <v>3</v>
      </c>
      <c r="AV88" s="130" t="s">
        <v>5</v>
      </c>
      <c r="AW88" s="130" t="s">
        <v>1</v>
      </c>
      <c r="AX88" s="130" t="s">
        <v>0</v>
      </c>
      <c r="AY88" s="130" t="s">
        <v>2</v>
      </c>
      <c r="AZ88" s="130" t="s">
        <v>3</v>
      </c>
      <c r="BA88" s="130" t="s">
        <v>5</v>
      </c>
      <c r="BB88" s="130" t="s">
        <v>52</v>
      </c>
      <c r="BC88" s="131" t="s">
        <v>53</v>
      </c>
    </row>
    <row r="89" spans="1:55" x14ac:dyDescent="0.25">
      <c r="D89" s="108">
        <v>44378</v>
      </c>
      <c r="E89" s="145" t="e">
        <f>E64</f>
        <v>#REF!</v>
      </c>
      <c r="F89" s="146" t="e">
        <f>E89-$E89/6</f>
        <v>#REF!</v>
      </c>
      <c r="G89" s="146" t="e">
        <f>F89-$E89/6</f>
        <v>#REF!</v>
      </c>
      <c r="H89" s="146" t="e">
        <f t="shared" ref="H89" si="15">G89-$E89/6</f>
        <v>#REF!</v>
      </c>
      <c r="I89" s="146" t="e">
        <f>H89-$E89/6</f>
        <v>#REF!</v>
      </c>
      <c r="J89" s="146" t="e">
        <f>I89-$E89/6</f>
        <v>#REF!</v>
      </c>
      <c r="K89" s="146" t="e">
        <f>J89-$E89/6</f>
        <v>#REF!</v>
      </c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7"/>
      <c r="Z89" s="71"/>
      <c r="AM89" s="132" t="e">
        <f>E89</f>
        <v>#REF!</v>
      </c>
      <c r="AN89" s="133" t="e">
        <f>Тарифы!#REF!</f>
        <v>#REF!</v>
      </c>
      <c r="AO89" s="140" t="e">
        <f>AM89*AN89</f>
        <v>#REF!</v>
      </c>
      <c r="AP89" s="135" t="e">
        <f>SUMPRODUCT(E89:J89,E$87:J$87)/SUM(E$87:J$87)</f>
        <v>#REF!</v>
      </c>
      <c r="AQ89" s="136" t="e">
        <f>AO89/AP89/SUM(E$87:J$87)*365</f>
        <v>#REF!</v>
      </c>
      <c r="AR89" s="137">
        <f>$P$24</f>
        <v>0.1575</v>
      </c>
      <c r="AS89" s="116">
        <v>7.6158690329000151E-3</v>
      </c>
      <c r="AT89" s="139">
        <v>2E-3</v>
      </c>
      <c r="AU89" s="139">
        <v>2.3999999999999998E-3</v>
      </c>
      <c r="AV89" s="139">
        <v>1.4999999999999999E-2</v>
      </c>
      <c r="AW89" s="140" t="e">
        <f>$AP89*AR89/365*SUM($E$87:$J$87)</f>
        <v>#REF!</v>
      </c>
      <c r="AX89" s="140" t="e">
        <f>$AP89*AS89/365*SUM($E$87:$J$87)</f>
        <v>#REF!</v>
      </c>
      <c r="AY89" s="140" t="e">
        <f>$AP89*AT89/365*SUM($E$87:$J$87)</f>
        <v>#REF!</v>
      </c>
      <c r="AZ89" s="140" t="e">
        <f>$AP89*AU89/365*SUM($E$87:$J$87)</f>
        <v>#REF!</v>
      </c>
      <c r="BA89" s="140" t="e">
        <f>$AP89*AV89/365*SUM($E$87:$J$87)</f>
        <v>#REF!</v>
      </c>
      <c r="BB89" s="140" t="e">
        <f>AO89-SUM(AW89:BA89)</f>
        <v>#REF!</v>
      </c>
      <c r="BC89" s="136" t="e">
        <f>BB89/AP89/SUM(E87:G87)*365</f>
        <v>#REF!</v>
      </c>
    </row>
    <row r="90" spans="1:55" x14ac:dyDescent="0.25">
      <c r="A90">
        <v>1</v>
      </c>
      <c r="B90">
        <v>1</v>
      </c>
      <c r="D90" s="108">
        <v>44409</v>
      </c>
      <c r="E90" s="148"/>
      <c r="F90" s="100" t="e">
        <f>F64</f>
        <v>#REF!</v>
      </c>
      <c r="G90" s="100" t="e">
        <f>F90-$F90/6</f>
        <v>#REF!</v>
      </c>
      <c r="H90" s="100" t="e">
        <f t="shared" ref="H90:K90" si="16">G90-$F90/6</f>
        <v>#REF!</v>
      </c>
      <c r="I90" s="100" t="e">
        <f t="shared" si="16"/>
        <v>#REF!</v>
      </c>
      <c r="J90" s="100" t="e">
        <f t="shared" si="16"/>
        <v>#REF!</v>
      </c>
      <c r="K90" s="100" t="e">
        <f t="shared" si="16"/>
        <v>#REF!</v>
      </c>
      <c r="L90" s="100" t="e">
        <f>K90-$F90/6</f>
        <v>#REF!</v>
      </c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2"/>
      <c r="AM90" s="118" t="e">
        <f t="shared" ref="AM90:AM97" ca="1" si="17">OFFSET(E89,1,B90)</f>
        <v>#REF!</v>
      </c>
      <c r="AN90" s="133" t="e">
        <f>Тарифы!#REF!</f>
        <v>#REF!</v>
      </c>
      <c r="AO90" s="55" t="e">
        <f t="shared" ref="AO90:AO97" ca="1" si="18">AM90*AN90</f>
        <v>#REF!</v>
      </c>
      <c r="AP90" s="135" t="e">
        <f>SUMPRODUCT(F90:K90,F$87:K$87)/SUM(F$87:K$87)</f>
        <v>#REF!</v>
      </c>
      <c r="AQ90" s="58" t="e">
        <f ca="1">AO90/AP90/SUM($F$87:$K$87)*365</f>
        <v>#REF!</v>
      </c>
      <c r="AR90" s="137">
        <f t="shared" ref="AR90:AR97" si="19">$P$24</f>
        <v>0.1575</v>
      </c>
      <c r="AS90" s="116">
        <v>7.6158690329000151E-3</v>
      </c>
      <c r="AT90" s="60">
        <v>2E-3</v>
      </c>
      <c r="AU90" s="60">
        <v>2.3999999999999998E-3</v>
      </c>
      <c r="AV90" s="60">
        <v>1.4999999999999999E-2</v>
      </c>
      <c r="AW90" s="55" t="e">
        <f>$AP90*AR90/365*SUM($F$87:$K$87)</f>
        <v>#REF!</v>
      </c>
      <c r="AX90" s="55" t="e">
        <f>$AP90*AS90/365*SUM($F$87:$K$87)</f>
        <v>#REF!</v>
      </c>
      <c r="AY90" s="55" t="e">
        <f>$AP90*AT90/365*SUM($F$87:$K$87)</f>
        <v>#REF!</v>
      </c>
      <c r="AZ90" s="55" t="e">
        <f>$AP90*AU90/365*SUM($F$87:$K$87)</f>
        <v>#REF!</v>
      </c>
      <c r="BA90" s="55" t="e">
        <f>$AP90*AV90/365*SUM($F$87:$K$87)</f>
        <v>#REF!</v>
      </c>
      <c r="BB90" s="55" t="e">
        <f t="shared" ref="BB90:BB97" ca="1" si="20">AO90-SUM(AW90:BA90)</f>
        <v>#REF!</v>
      </c>
      <c r="BC90" s="58" t="e">
        <f ca="1">BB90/AP90/SUM(F87:H87)*365</f>
        <v>#REF!</v>
      </c>
    </row>
    <row r="91" spans="1:55" x14ac:dyDescent="0.25">
      <c r="A91">
        <v>2</v>
      </c>
      <c r="B91">
        <v>2</v>
      </c>
      <c r="D91" s="108">
        <v>44440</v>
      </c>
      <c r="E91" s="148"/>
      <c r="F91" s="100"/>
      <c r="G91" s="100" t="e">
        <f>G75</f>
        <v>#REF!</v>
      </c>
      <c r="H91" s="100" t="e">
        <f>G91-$G91/6</f>
        <v>#REF!</v>
      </c>
      <c r="I91" s="100" t="e">
        <f t="shared" ref="I91:M91" si="21">H91-$G91/6</f>
        <v>#REF!</v>
      </c>
      <c r="J91" s="100" t="e">
        <f t="shared" si="21"/>
        <v>#REF!</v>
      </c>
      <c r="K91" s="100" t="e">
        <f t="shared" si="21"/>
        <v>#REF!</v>
      </c>
      <c r="L91" s="100" t="e">
        <f t="shared" si="21"/>
        <v>#REF!</v>
      </c>
      <c r="M91" s="100" t="e">
        <f t="shared" si="21"/>
        <v>#REF!</v>
      </c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2"/>
      <c r="AM91" s="118" t="e">
        <f t="shared" ca="1" si="17"/>
        <v>#REF!</v>
      </c>
      <c r="AN91" s="133" t="e">
        <f>Тарифы!#REF!</f>
        <v>#REF!</v>
      </c>
      <c r="AO91" s="55" t="e">
        <f t="shared" ca="1" si="18"/>
        <v>#REF!</v>
      </c>
      <c r="AP91" s="135" t="e">
        <f>SUMPRODUCT(G91:L91,G$87:L$87)/SUM(G$87:L$87)</f>
        <v>#REF!</v>
      </c>
      <c r="AQ91" s="58" t="e">
        <f ca="1">AO91/AP91/SUM($G$87:$L$87)*365</f>
        <v>#REF!</v>
      </c>
      <c r="AR91" s="137">
        <f t="shared" si="19"/>
        <v>0.1575</v>
      </c>
      <c r="AS91" s="116">
        <v>7.6158690329000151E-3</v>
      </c>
      <c r="AT91" s="60">
        <v>2E-3</v>
      </c>
      <c r="AU91" s="60">
        <v>2.3999999999999998E-3</v>
      </c>
      <c r="AV91" s="60">
        <v>1.4999999999999999E-2</v>
      </c>
      <c r="AW91" s="55" t="e">
        <f>$AP91*AR91/365*SUM($G$87:$L$87)</f>
        <v>#REF!</v>
      </c>
      <c r="AX91" s="55" t="e">
        <f>$AP91*AS91/365*SUM($G$87:$L$87)</f>
        <v>#REF!</v>
      </c>
      <c r="AY91" s="55" t="e">
        <f>$AP91*AT91/365*SUM($G$87:$L$87)</f>
        <v>#REF!</v>
      </c>
      <c r="AZ91" s="55" t="e">
        <f>$AP91*AU91/365*SUM($G$87:$L$87)</f>
        <v>#REF!</v>
      </c>
      <c r="BA91" s="55" t="e">
        <f>$AP91*AV91/365*SUM($G$87:$L$87)</f>
        <v>#REF!</v>
      </c>
      <c r="BB91" s="55" t="e">
        <f t="shared" ca="1" si="20"/>
        <v>#REF!</v>
      </c>
      <c r="BC91" s="58" t="e">
        <f ca="1">BB91/AP91/SUM(G87:I87)*365</f>
        <v>#REF!</v>
      </c>
    </row>
    <row r="92" spans="1:55" x14ac:dyDescent="0.25">
      <c r="A92">
        <v>3</v>
      </c>
      <c r="B92">
        <v>3</v>
      </c>
      <c r="D92" s="108">
        <v>44470</v>
      </c>
      <c r="E92" s="148"/>
      <c r="F92" s="100"/>
      <c r="G92" s="100"/>
      <c r="H92" s="100" t="e">
        <f>H64</f>
        <v>#REF!</v>
      </c>
      <c r="I92" s="100" t="e">
        <f>H92-$H92/6</f>
        <v>#REF!</v>
      </c>
      <c r="J92" s="100" t="e">
        <f t="shared" ref="J92:M92" si="22">I92-$H92/6</f>
        <v>#REF!</v>
      </c>
      <c r="K92" s="100" t="e">
        <f t="shared" si="22"/>
        <v>#REF!</v>
      </c>
      <c r="L92" s="100" t="e">
        <f t="shared" si="22"/>
        <v>#REF!</v>
      </c>
      <c r="M92" s="100" t="e">
        <f t="shared" si="22"/>
        <v>#REF!</v>
      </c>
      <c r="N92" s="100" t="e">
        <f>M92-$H92/6</f>
        <v>#REF!</v>
      </c>
      <c r="O92" s="100"/>
      <c r="P92" s="100"/>
      <c r="Q92" s="100"/>
      <c r="R92" s="100"/>
      <c r="S92" s="100"/>
      <c r="T92" s="100"/>
      <c r="U92" s="100"/>
      <c r="V92" s="100"/>
      <c r="W92" s="100"/>
      <c r="X92" s="102"/>
      <c r="AM92" s="118" t="e">
        <f t="shared" ca="1" si="17"/>
        <v>#REF!</v>
      </c>
      <c r="AN92" s="133" t="e">
        <f>Тарифы!#REF!</f>
        <v>#REF!</v>
      </c>
      <c r="AO92" s="55" t="e">
        <f t="shared" ca="1" si="18"/>
        <v>#REF!</v>
      </c>
      <c r="AP92" s="135" t="e">
        <f>SUMPRODUCT(H92:M92,H$87:M$87)/SUM(H$87:M$87)</f>
        <v>#REF!</v>
      </c>
      <c r="AQ92" s="58" t="e">
        <f ca="1">AO92/AP92/SUM($H$87:$M$87)*365</f>
        <v>#REF!</v>
      </c>
      <c r="AR92" s="137">
        <f t="shared" si="19"/>
        <v>0.1575</v>
      </c>
      <c r="AS92" s="116">
        <v>7.6158690329000151E-3</v>
      </c>
      <c r="AT92" s="60">
        <v>2E-3</v>
      </c>
      <c r="AU92" s="60">
        <v>2.3999999999999998E-3</v>
      </c>
      <c r="AV92" s="60">
        <v>1.4999999999999999E-2</v>
      </c>
      <c r="AW92" s="55" t="e">
        <f>$AP92*AR92/365*SUM($H$87:$M$87)</f>
        <v>#REF!</v>
      </c>
      <c r="AX92" s="55" t="e">
        <f>$AP92*AS92/365*SUM($H$87:$M$87)</f>
        <v>#REF!</v>
      </c>
      <c r="AY92" s="55" t="e">
        <f>$AP92*AT92/365*SUM($H$87:$M$87)</f>
        <v>#REF!</v>
      </c>
      <c r="AZ92" s="55" t="e">
        <f>$AP92*AU92/365*SUM($H$87:$M$87)</f>
        <v>#REF!</v>
      </c>
      <c r="BA92" s="55" t="e">
        <f>$AP92*AV92/365*SUM($H$87:$M$87)</f>
        <v>#REF!</v>
      </c>
      <c r="BB92" s="55" t="e">
        <f t="shared" ca="1" si="20"/>
        <v>#REF!</v>
      </c>
      <c r="BC92" s="58" t="e">
        <f ca="1">BB92/AP92/SUM(H87:J87)*365</f>
        <v>#REF!</v>
      </c>
    </row>
    <row r="93" spans="1:55" x14ac:dyDescent="0.25">
      <c r="A93">
        <v>4</v>
      </c>
      <c r="B93">
        <v>4</v>
      </c>
      <c r="D93" s="108">
        <v>44501</v>
      </c>
      <c r="E93" s="148"/>
      <c r="F93" s="100"/>
      <c r="G93" s="100"/>
      <c r="H93" s="100"/>
      <c r="I93" s="100" t="e">
        <f>I64</f>
        <v>#REF!</v>
      </c>
      <c r="J93" s="100" t="e">
        <f>I93-$I93/6</f>
        <v>#REF!</v>
      </c>
      <c r="K93" s="100" t="e">
        <f t="shared" ref="K93:O93" si="23">J93-$I93/6</f>
        <v>#REF!</v>
      </c>
      <c r="L93" s="100" t="e">
        <f t="shared" si="23"/>
        <v>#REF!</v>
      </c>
      <c r="M93" s="100" t="e">
        <f t="shared" si="23"/>
        <v>#REF!</v>
      </c>
      <c r="N93" s="100" t="e">
        <f t="shared" si="23"/>
        <v>#REF!</v>
      </c>
      <c r="O93" s="100" t="e">
        <f t="shared" si="23"/>
        <v>#REF!</v>
      </c>
      <c r="P93" s="100"/>
      <c r="Q93" s="100"/>
      <c r="R93" s="100"/>
      <c r="S93" s="100"/>
      <c r="T93" s="100"/>
      <c r="U93" s="100"/>
      <c r="V93" s="100"/>
      <c r="W93" s="100"/>
      <c r="X93" s="102"/>
      <c r="AM93" s="118" t="e">
        <f t="shared" ca="1" si="17"/>
        <v>#REF!</v>
      </c>
      <c r="AN93" s="133" t="e">
        <f>Тарифы!#REF!</f>
        <v>#REF!</v>
      </c>
      <c r="AO93" s="55" t="e">
        <f t="shared" ca="1" si="18"/>
        <v>#REF!</v>
      </c>
      <c r="AP93" s="135" t="e">
        <f>SUMPRODUCT(I93:N93,I$87:N$87)/SUM(I$87:N$87)</f>
        <v>#REF!</v>
      </c>
      <c r="AQ93" s="58" t="e">
        <f ca="1">AO93/AP93/SUM($I$87:$N$87)*365</f>
        <v>#REF!</v>
      </c>
      <c r="AR93" s="137">
        <f t="shared" si="19"/>
        <v>0.1575</v>
      </c>
      <c r="AS93" s="116">
        <v>7.6158690329000151E-3</v>
      </c>
      <c r="AT93" s="60">
        <v>2E-3</v>
      </c>
      <c r="AU93" s="60">
        <v>2.3999999999999998E-3</v>
      </c>
      <c r="AV93" s="60">
        <v>1.4999999999999999E-2</v>
      </c>
      <c r="AW93" s="55" t="e">
        <f>$AP93*AR93/365*SUM($I$87:$N$87)</f>
        <v>#REF!</v>
      </c>
      <c r="AX93" s="55" t="e">
        <f>$AP93*AS93/365*SUM($I$87:$N$87)</f>
        <v>#REF!</v>
      </c>
      <c r="AY93" s="55" t="e">
        <f>$AP93*AT93/365*SUM($I$87:$N$87)</f>
        <v>#REF!</v>
      </c>
      <c r="AZ93" s="55" t="e">
        <f>$AP93*AU93/365*SUM($I$87:$N$87)</f>
        <v>#REF!</v>
      </c>
      <c r="BA93" s="55" t="e">
        <f>$AP93*AV93/365*SUM($I$87:$N$87)</f>
        <v>#REF!</v>
      </c>
      <c r="BB93" s="55" t="e">
        <f t="shared" ca="1" si="20"/>
        <v>#REF!</v>
      </c>
      <c r="BC93" s="58" t="e">
        <f ca="1">BB93/AP93/SUM(I87:K87)*365</f>
        <v>#REF!</v>
      </c>
    </row>
    <row r="94" spans="1:55" x14ac:dyDescent="0.25">
      <c r="A94">
        <v>5</v>
      </c>
      <c r="B94">
        <v>5</v>
      </c>
      <c r="D94" s="108">
        <v>44531</v>
      </c>
      <c r="E94" s="148"/>
      <c r="F94" s="100"/>
      <c r="G94" s="100"/>
      <c r="H94" s="100"/>
      <c r="I94" s="100"/>
      <c r="J94" s="100" t="e">
        <f>J64</f>
        <v>#REF!</v>
      </c>
      <c r="K94" s="100" t="e">
        <f>J94-$J94/6</f>
        <v>#REF!</v>
      </c>
      <c r="L94" s="100" t="e">
        <f t="shared" ref="L94:P94" si="24">K94-$J94/6</f>
        <v>#REF!</v>
      </c>
      <c r="M94" s="100" t="e">
        <f t="shared" si="24"/>
        <v>#REF!</v>
      </c>
      <c r="N94" s="100" t="e">
        <f t="shared" si="24"/>
        <v>#REF!</v>
      </c>
      <c r="O94" s="100" t="e">
        <f t="shared" si="24"/>
        <v>#REF!</v>
      </c>
      <c r="P94" s="100" t="e">
        <f t="shared" si="24"/>
        <v>#REF!</v>
      </c>
      <c r="Q94" s="100"/>
      <c r="R94" s="100"/>
      <c r="S94" s="100"/>
      <c r="T94" s="100"/>
      <c r="U94" s="100"/>
      <c r="V94" s="100"/>
      <c r="W94" s="100"/>
      <c r="X94" s="102"/>
      <c r="AM94" s="118" t="e">
        <f t="shared" ca="1" si="17"/>
        <v>#REF!</v>
      </c>
      <c r="AN94" s="133" t="e">
        <f>Тарифы!#REF!</f>
        <v>#REF!</v>
      </c>
      <c r="AO94" s="55" t="e">
        <f t="shared" ca="1" si="18"/>
        <v>#REF!</v>
      </c>
      <c r="AP94" s="135" t="e">
        <f>SUMPRODUCT(J94:O94,J$87:O$87)/SUM(J$87:O$87)</f>
        <v>#REF!</v>
      </c>
      <c r="AQ94" s="58" t="e">
        <f ca="1">AO94/AP94/SUM($J$87:$O$87)*365</f>
        <v>#REF!</v>
      </c>
      <c r="AR94" s="137">
        <f t="shared" si="19"/>
        <v>0.1575</v>
      </c>
      <c r="AS94" s="116">
        <v>7.6158690329000151E-3</v>
      </c>
      <c r="AT94" s="60">
        <v>2E-3</v>
      </c>
      <c r="AU94" s="60">
        <v>2.3999999999999998E-3</v>
      </c>
      <c r="AV94" s="60">
        <v>1.4999999999999999E-2</v>
      </c>
      <c r="AW94" s="55" t="e">
        <f>$AP94*AR94/365*SUM($J$87:$O$87)</f>
        <v>#REF!</v>
      </c>
      <c r="AX94" s="55" t="e">
        <f>$AP94*AS94/365*SUM($J$87:$O$87)</f>
        <v>#REF!</v>
      </c>
      <c r="AY94" s="55" t="e">
        <f>$AP94*AT94/365*SUM($J$87:$O$87)</f>
        <v>#REF!</v>
      </c>
      <c r="AZ94" s="55" t="e">
        <f>$AP94*AU94/365*SUM($J$87:$O$87)</f>
        <v>#REF!</v>
      </c>
      <c r="BA94" s="55" t="e">
        <f>$AP94*AV94/365*SUM($J$87:$O$87)</f>
        <v>#REF!</v>
      </c>
      <c r="BB94" s="55" t="e">
        <f t="shared" ca="1" si="20"/>
        <v>#REF!</v>
      </c>
      <c r="BC94" s="58" t="e">
        <f ca="1">BB94/AP94/SUM(J87:L87)*365</f>
        <v>#REF!</v>
      </c>
    </row>
    <row r="95" spans="1:55" x14ac:dyDescent="0.25">
      <c r="A95">
        <v>6</v>
      </c>
      <c r="B95">
        <v>6</v>
      </c>
      <c r="D95" s="108">
        <v>44562</v>
      </c>
      <c r="E95" s="148"/>
      <c r="F95" s="100"/>
      <c r="G95" s="100"/>
      <c r="H95" s="100"/>
      <c r="I95" s="100"/>
      <c r="J95" s="100"/>
      <c r="K95" s="100" t="e">
        <f>K64</f>
        <v>#REF!</v>
      </c>
      <c r="L95" s="100" t="e">
        <f>K95-$K95/6</f>
        <v>#REF!</v>
      </c>
      <c r="M95" s="100" t="e">
        <f t="shared" ref="M95:Q95" si="25">L95-$K95/6</f>
        <v>#REF!</v>
      </c>
      <c r="N95" s="100" t="e">
        <f t="shared" si="25"/>
        <v>#REF!</v>
      </c>
      <c r="O95" s="100" t="e">
        <f t="shared" si="25"/>
        <v>#REF!</v>
      </c>
      <c r="P95" s="100" t="e">
        <f t="shared" si="25"/>
        <v>#REF!</v>
      </c>
      <c r="Q95" s="100" t="e">
        <f t="shared" si="25"/>
        <v>#REF!</v>
      </c>
      <c r="R95" s="100"/>
      <c r="S95" s="100"/>
      <c r="T95" s="100"/>
      <c r="U95" s="100"/>
      <c r="V95" s="100"/>
      <c r="W95" s="100"/>
      <c r="X95" s="102"/>
      <c r="AM95" s="118" t="e">
        <f t="shared" ca="1" si="17"/>
        <v>#REF!</v>
      </c>
      <c r="AN95" s="133" t="e">
        <f>Тарифы!#REF!</f>
        <v>#REF!</v>
      </c>
      <c r="AO95" s="55" t="e">
        <f t="shared" ca="1" si="18"/>
        <v>#REF!</v>
      </c>
      <c r="AP95" s="135" t="e">
        <f>SUMPRODUCT(K95:P95,K$87:P$87)/SUM(K$87:P$87)</f>
        <v>#REF!</v>
      </c>
      <c r="AQ95" s="58" t="e">
        <f ca="1">AO95/AP95/SUM($K$87:$P$87)*365</f>
        <v>#REF!</v>
      </c>
      <c r="AR95" s="137">
        <f t="shared" si="19"/>
        <v>0.1575</v>
      </c>
      <c r="AS95" s="116">
        <v>7.6158690329000151E-3</v>
      </c>
      <c r="AT95" s="60">
        <v>2E-3</v>
      </c>
      <c r="AU95" s="60">
        <v>2.3999999999999998E-3</v>
      </c>
      <c r="AV95" s="60">
        <v>1.4999999999999999E-2</v>
      </c>
      <c r="AW95" s="55" t="e">
        <f>$AP95*AR95/365*SUM($K$87:$P$87)</f>
        <v>#REF!</v>
      </c>
      <c r="AX95" s="55" t="e">
        <f>$AP95*AS95/365*SUM($K$87:$P$87)</f>
        <v>#REF!</v>
      </c>
      <c r="AY95" s="55" t="e">
        <f>$AP95*AT95/365*SUM($K$87:$P$87)</f>
        <v>#REF!</v>
      </c>
      <c r="AZ95" s="55" t="e">
        <f>$AP95*AU95/365*SUM($K$87:$P$87)</f>
        <v>#REF!</v>
      </c>
      <c r="BA95" s="55" t="e">
        <f>$AP95*AV95/365*SUM($K$87:$P$87)</f>
        <v>#REF!</v>
      </c>
      <c r="BB95" s="55" t="e">
        <f t="shared" ca="1" si="20"/>
        <v>#REF!</v>
      </c>
      <c r="BC95" s="58" t="e">
        <f ca="1">BB95/AP95/SUM(K87:M87)*365</f>
        <v>#REF!</v>
      </c>
    </row>
    <row r="96" spans="1:55" x14ac:dyDescent="0.25">
      <c r="A96">
        <v>7</v>
      </c>
      <c r="B96">
        <v>7</v>
      </c>
      <c r="D96" s="108">
        <v>44593</v>
      </c>
      <c r="E96" s="148"/>
      <c r="F96" s="100"/>
      <c r="G96" s="100"/>
      <c r="H96" s="100"/>
      <c r="I96" s="100"/>
      <c r="J96" s="100"/>
      <c r="K96" s="100"/>
      <c r="L96" s="100" t="e">
        <f>L64</f>
        <v>#REF!</v>
      </c>
      <c r="M96" s="100" t="e">
        <f>L96-$L96/6</f>
        <v>#REF!</v>
      </c>
      <c r="N96" s="100" t="e">
        <f t="shared" ref="N96:R96" si="26">M96-$L96/6</f>
        <v>#REF!</v>
      </c>
      <c r="O96" s="100" t="e">
        <f t="shared" si="26"/>
        <v>#REF!</v>
      </c>
      <c r="P96" s="100" t="e">
        <f t="shared" si="26"/>
        <v>#REF!</v>
      </c>
      <c r="Q96" s="100" t="e">
        <f t="shared" si="26"/>
        <v>#REF!</v>
      </c>
      <c r="R96" s="100" t="e">
        <f t="shared" si="26"/>
        <v>#REF!</v>
      </c>
      <c r="S96" s="100"/>
      <c r="T96" s="100"/>
      <c r="U96" s="100"/>
      <c r="V96" s="100"/>
      <c r="W96" s="100"/>
      <c r="X96" s="102"/>
      <c r="AM96" s="118" t="e">
        <f t="shared" ca="1" si="17"/>
        <v>#REF!</v>
      </c>
      <c r="AN96" s="133" t="e">
        <f>Тарифы!#REF!</f>
        <v>#REF!</v>
      </c>
      <c r="AO96" s="55" t="e">
        <f t="shared" ca="1" si="18"/>
        <v>#REF!</v>
      </c>
      <c r="AP96" s="135" t="e">
        <f>SUMPRODUCT(L96:Q96,L$87:Q$87)/SUM(L$87:Q$87)</f>
        <v>#REF!</v>
      </c>
      <c r="AQ96" s="58" t="e">
        <f ca="1">AO96/AP96/SUM($L$87:$Q$87)*365</f>
        <v>#REF!</v>
      </c>
      <c r="AR96" s="137">
        <f t="shared" si="19"/>
        <v>0.1575</v>
      </c>
      <c r="AS96" s="116">
        <v>7.6158690329000151E-3</v>
      </c>
      <c r="AT96" s="60">
        <v>2E-3</v>
      </c>
      <c r="AU96" s="60">
        <v>2.3999999999999998E-3</v>
      </c>
      <c r="AV96" s="60">
        <v>1.4999999999999999E-2</v>
      </c>
      <c r="AW96" s="55" t="e">
        <f>$AP96*AR96/365*SUM($L$87:$Q$87)</f>
        <v>#REF!</v>
      </c>
      <c r="AX96" s="55" t="e">
        <f>$AP96*AS96/365*SUM($L$87:$Q$87)</f>
        <v>#REF!</v>
      </c>
      <c r="AY96" s="55" t="e">
        <f>$AP96*AT96/365*SUM($L$87:$Q$87)</f>
        <v>#REF!</v>
      </c>
      <c r="AZ96" s="55" t="e">
        <f>$AP96*AU96/365*SUM($L$87:$Q$87)</f>
        <v>#REF!</v>
      </c>
      <c r="BA96" s="55" t="e">
        <f>$AP96*AV96/365*SUM($L$87:$Q$87)</f>
        <v>#REF!</v>
      </c>
      <c r="BB96" s="55" t="e">
        <f t="shared" ca="1" si="20"/>
        <v>#REF!</v>
      </c>
      <c r="BC96" s="58" t="e">
        <f ca="1">BB96/AP96/SUM(L87:N87)*365</f>
        <v>#REF!</v>
      </c>
    </row>
    <row r="97" spans="1:55" ht="15.75" thickBot="1" x14ac:dyDescent="0.3">
      <c r="A97">
        <v>8</v>
      </c>
      <c r="B97">
        <v>8</v>
      </c>
      <c r="D97" s="110">
        <v>44621</v>
      </c>
      <c r="E97" s="149"/>
      <c r="F97" s="106"/>
      <c r="G97" s="106"/>
      <c r="H97" s="106"/>
      <c r="I97" s="106"/>
      <c r="J97" s="106"/>
      <c r="K97" s="106"/>
      <c r="L97" s="106"/>
      <c r="M97" s="106" t="e">
        <f>M64</f>
        <v>#REF!</v>
      </c>
      <c r="N97" s="106" t="e">
        <f>M97-$M97/6</f>
        <v>#REF!</v>
      </c>
      <c r="O97" s="106" t="e">
        <f t="shared" ref="O97:S97" si="27">N97-$M97/6</f>
        <v>#REF!</v>
      </c>
      <c r="P97" s="106" t="e">
        <f t="shared" si="27"/>
        <v>#REF!</v>
      </c>
      <c r="Q97" s="106" t="e">
        <f t="shared" si="27"/>
        <v>#REF!</v>
      </c>
      <c r="R97" s="106" t="e">
        <f t="shared" si="27"/>
        <v>#REF!</v>
      </c>
      <c r="S97" s="106" t="e">
        <f t="shared" si="27"/>
        <v>#REF!</v>
      </c>
      <c r="T97" s="106"/>
      <c r="U97" s="106"/>
      <c r="V97" s="106"/>
      <c r="W97" s="106"/>
      <c r="X97" s="150"/>
      <c r="AM97" s="118" t="e">
        <f t="shared" ca="1" si="17"/>
        <v>#REF!</v>
      </c>
      <c r="AN97" s="133" t="e">
        <f>Тарифы!#REF!</f>
        <v>#REF!</v>
      </c>
      <c r="AO97" s="55" t="e">
        <f t="shared" ca="1" si="18"/>
        <v>#REF!</v>
      </c>
      <c r="AP97" s="135" t="e">
        <f>SUMPRODUCT(M97:R97,M$87:R$87)/SUM(M$87:R$87)</f>
        <v>#REF!</v>
      </c>
      <c r="AQ97" s="58" t="e">
        <f ca="1">AO97/AP97/SUM($M$87:$R$87)*365</f>
        <v>#REF!</v>
      </c>
      <c r="AR97" s="137">
        <f t="shared" si="19"/>
        <v>0.1575</v>
      </c>
      <c r="AS97" s="116">
        <v>7.6158690329000151E-3</v>
      </c>
      <c r="AT97" s="60">
        <v>2E-3</v>
      </c>
      <c r="AU97" s="60">
        <v>2.3999999999999998E-3</v>
      </c>
      <c r="AV97" s="60">
        <v>1.4999999999999999E-2</v>
      </c>
      <c r="AW97" s="55" t="e">
        <f>$AP97*AR97/365*SUM($M$87:$R$87)</f>
        <v>#REF!</v>
      </c>
      <c r="AX97" s="55" t="e">
        <f>$AP97*AS97/365*SUM($M$87:$R$87)</f>
        <v>#REF!</v>
      </c>
      <c r="AY97" s="55" t="e">
        <f>$AP97*AT97/365*SUM($M$87:$R$87)</f>
        <v>#REF!</v>
      </c>
      <c r="AZ97" s="55" t="e">
        <f>$AP97*AU97/365*SUM($M$87:$R$87)</f>
        <v>#REF!</v>
      </c>
      <c r="BA97" s="55" t="e">
        <f>$AP97*AV97/365*SUM($M$87:$R$87)</f>
        <v>#REF!</v>
      </c>
      <c r="BB97" s="55" t="e">
        <f t="shared" ca="1" si="20"/>
        <v>#REF!</v>
      </c>
      <c r="BC97" s="58" t="e">
        <f ca="1">BB97/AP97/SUM(M87:O87)*365</f>
        <v>#REF!</v>
      </c>
    </row>
    <row r="98" spans="1:55" x14ac:dyDescent="0.25">
      <c r="A98">
        <v>9</v>
      </c>
      <c r="D98" s="96"/>
    </row>
    <row r="99" spans="1:55" x14ac:dyDescent="0.25">
      <c r="A99">
        <v>10</v>
      </c>
      <c r="D99" s="96"/>
      <c r="BB99" s="121" t="e">
        <f>SUM(BB89:BB97)</f>
        <v>#REF!</v>
      </c>
      <c r="BC99" s="97" t="s">
        <v>267</v>
      </c>
    </row>
    <row r="100" spans="1:55" x14ac:dyDescent="0.25">
      <c r="A100">
        <v>11</v>
      </c>
      <c r="D100" s="96"/>
      <c r="BC100" s="97"/>
    </row>
    <row r="101" spans="1:55" x14ac:dyDescent="0.25">
      <c r="A101">
        <v>12</v>
      </c>
      <c r="BB101" s="121" t="e">
        <f>BB99/9*12</f>
        <v>#REF!</v>
      </c>
      <c r="BC101" s="97" t="s">
        <v>268</v>
      </c>
    </row>
    <row r="102" spans="1:55" x14ac:dyDescent="0.25">
      <c r="A102">
        <v>13</v>
      </c>
      <c r="D102" s="119" t="s">
        <v>274</v>
      </c>
    </row>
    <row r="103" spans="1:55" ht="15.75" thickBot="1" x14ac:dyDescent="0.3">
      <c r="A103">
        <v>14</v>
      </c>
      <c r="E103" s="71">
        <v>31</v>
      </c>
      <c r="F103" s="71">
        <v>31</v>
      </c>
      <c r="G103" s="71">
        <v>30</v>
      </c>
      <c r="H103" s="71">
        <v>31</v>
      </c>
      <c r="I103" s="71">
        <v>30</v>
      </c>
      <c r="J103" s="71">
        <v>31</v>
      </c>
      <c r="K103" s="71">
        <v>31</v>
      </c>
      <c r="L103" s="71">
        <v>28</v>
      </c>
      <c r="M103" s="71">
        <v>31</v>
      </c>
      <c r="N103" s="71">
        <v>30</v>
      </c>
      <c r="O103" s="71">
        <v>31</v>
      </c>
      <c r="P103" s="71">
        <v>30</v>
      </c>
      <c r="Q103" s="71">
        <v>31</v>
      </c>
      <c r="R103" s="71">
        <v>31</v>
      </c>
      <c r="S103" s="71">
        <v>30</v>
      </c>
      <c r="T103" s="71">
        <v>31</v>
      </c>
      <c r="U103" s="71">
        <v>30</v>
      </c>
      <c r="V103" s="71">
        <v>31</v>
      </c>
      <c r="W103" s="71">
        <v>31</v>
      </c>
      <c r="X103" s="71">
        <v>28</v>
      </c>
      <c r="Y103" s="71">
        <v>31</v>
      </c>
    </row>
    <row r="104" spans="1:55" ht="23.25" thickBot="1" x14ac:dyDescent="0.3">
      <c r="A104">
        <v>15</v>
      </c>
      <c r="D104" s="127" t="s">
        <v>266</v>
      </c>
      <c r="E104" s="128">
        <v>44378</v>
      </c>
      <c r="F104" s="128">
        <v>44409</v>
      </c>
      <c r="G104" s="128">
        <v>44440</v>
      </c>
      <c r="H104" s="128">
        <v>44470</v>
      </c>
      <c r="I104" s="128">
        <v>44501</v>
      </c>
      <c r="J104" s="128">
        <v>44531</v>
      </c>
      <c r="K104" s="128">
        <v>44562</v>
      </c>
      <c r="L104" s="128">
        <v>44593</v>
      </c>
      <c r="M104" s="128">
        <v>44621</v>
      </c>
      <c r="N104" s="128">
        <v>44652</v>
      </c>
      <c r="O104" s="128">
        <v>44682</v>
      </c>
      <c r="P104" s="128">
        <v>44713</v>
      </c>
      <c r="Q104" s="128">
        <v>44743</v>
      </c>
      <c r="R104" s="128">
        <v>44774</v>
      </c>
      <c r="S104" s="128">
        <v>44805</v>
      </c>
      <c r="T104" s="128">
        <v>44835</v>
      </c>
      <c r="U104" s="128">
        <v>44866</v>
      </c>
      <c r="V104" s="128">
        <v>44896</v>
      </c>
      <c r="W104" s="128">
        <v>44927</v>
      </c>
      <c r="X104" s="128">
        <v>44958</v>
      </c>
      <c r="Y104" s="129">
        <v>44986</v>
      </c>
      <c r="AM104" s="53" t="s">
        <v>54</v>
      </c>
      <c r="AN104" s="53" t="s">
        <v>16</v>
      </c>
      <c r="AO104" s="53" t="s">
        <v>50</v>
      </c>
      <c r="AP104" s="53" t="s">
        <v>51</v>
      </c>
      <c r="AQ104" s="53" t="s">
        <v>49</v>
      </c>
      <c r="AR104" s="53" t="s">
        <v>1</v>
      </c>
      <c r="AS104" s="53" t="s">
        <v>0</v>
      </c>
      <c r="AT104" s="53" t="s">
        <v>2</v>
      </c>
      <c r="AU104" s="53" t="s">
        <v>3</v>
      </c>
      <c r="AV104" s="53" t="s">
        <v>5</v>
      </c>
      <c r="AW104" s="53" t="s">
        <v>1</v>
      </c>
      <c r="AX104" s="53" t="s">
        <v>0</v>
      </c>
      <c r="AY104" s="53" t="s">
        <v>2</v>
      </c>
      <c r="AZ104" s="53" t="s">
        <v>3</v>
      </c>
      <c r="BA104" s="53" t="s">
        <v>5</v>
      </c>
      <c r="BB104" s="53" t="s">
        <v>52</v>
      </c>
      <c r="BC104" s="53" t="s">
        <v>53</v>
      </c>
    </row>
    <row r="105" spans="1:55" x14ac:dyDescent="0.25">
      <c r="A105">
        <v>16</v>
      </c>
      <c r="D105" s="143">
        <v>44378</v>
      </c>
      <c r="E105" s="145" t="e">
        <f>E65</f>
        <v>#REF!</v>
      </c>
      <c r="F105" s="146" t="e">
        <f>E105-$E105/12</f>
        <v>#REF!</v>
      </c>
      <c r="G105" s="146" t="e">
        <f t="shared" ref="G105:Q105" si="28">F105-$E105/12</f>
        <v>#REF!</v>
      </c>
      <c r="H105" s="146" t="e">
        <f t="shared" si="28"/>
        <v>#REF!</v>
      </c>
      <c r="I105" s="146" t="e">
        <f t="shared" si="28"/>
        <v>#REF!</v>
      </c>
      <c r="J105" s="146" t="e">
        <f t="shared" si="28"/>
        <v>#REF!</v>
      </c>
      <c r="K105" s="146" t="e">
        <f t="shared" si="28"/>
        <v>#REF!</v>
      </c>
      <c r="L105" s="146" t="e">
        <f t="shared" si="28"/>
        <v>#REF!</v>
      </c>
      <c r="M105" s="146" t="e">
        <f t="shared" si="28"/>
        <v>#REF!</v>
      </c>
      <c r="N105" s="146" t="e">
        <f t="shared" si="28"/>
        <v>#REF!</v>
      </c>
      <c r="O105" s="146" t="e">
        <f t="shared" si="28"/>
        <v>#REF!</v>
      </c>
      <c r="P105" s="146" t="e">
        <f>O105-$E105/12</f>
        <v>#REF!</v>
      </c>
      <c r="Q105" s="146" t="e">
        <f t="shared" si="28"/>
        <v>#REF!</v>
      </c>
      <c r="R105" s="146"/>
      <c r="S105" s="146"/>
      <c r="T105" s="146"/>
      <c r="U105" s="146"/>
      <c r="V105" s="146"/>
      <c r="W105" s="146"/>
      <c r="X105" s="146"/>
      <c r="Y105" s="147"/>
      <c r="AM105" s="117" t="e">
        <f>E105</f>
        <v>#REF!</v>
      </c>
      <c r="AN105" s="56" t="e">
        <f>Тарифы!#REF!</f>
        <v>#REF!</v>
      </c>
      <c r="AO105" s="55" t="e">
        <f>AM105*AN105</f>
        <v>#REF!</v>
      </c>
      <c r="AP105" s="118" t="e">
        <f>SUMPRODUCT(E105:P105,E$103:P$103)/SUM(E$103:P$103)</f>
        <v>#REF!</v>
      </c>
      <c r="AQ105" s="58" t="e">
        <f>AO105/AP105/SUM($E$103:$P$103)*365</f>
        <v>#REF!</v>
      </c>
      <c r="AR105" s="59">
        <f>$P$25</f>
        <v>0.16</v>
      </c>
      <c r="AS105" s="116">
        <v>1.5305778999783071E-2</v>
      </c>
      <c r="AT105" s="60">
        <v>2E-3</v>
      </c>
      <c r="AU105" s="60">
        <v>2.3999999999999998E-3</v>
      </c>
      <c r="AV105" s="60">
        <v>1.4999999999999999E-2</v>
      </c>
      <c r="AW105" s="55" t="e">
        <f>$AP105*AR105/365*SUM($E$103:$P$103)</f>
        <v>#REF!</v>
      </c>
      <c r="AX105" s="55" t="e">
        <f>$AP105*AS105/365*SUM($E$103:$P$103)</f>
        <v>#REF!</v>
      </c>
      <c r="AY105" s="55" t="e">
        <f>$AP105*AT105/365*SUM($E$103:$P$103)</f>
        <v>#REF!</v>
      </c>
      <c r="AZ105" s="55" t="e">
        <f>$AP105*AU105/365*SUM($E$103:$P$103)</f>
        <v>#REF!</v>
      </c>
      <c r="BA105" s="55" t="e">
        <f>$AP105*AV105/365*SUM($E$103:$P$103)</f>
        <v>#REF!</v>
      </c>
      <c r="BB105" s="55" t="e">
        <f>AO105-SUM(AW105:BA105)</f>
        <v>#REF!</v>
      </c>
      <c r="BC105" s="58" t="e">
        <f>BB105/AP105/SUM(E103:G103)*365</f>
        <v>#REF!</v>
      </c>
    </row>
    <row r="106" spans="1:55" x14ac:dyDescent="0.25">
      <c r="A106">
        <v>17</v>
      </c>
      <c r="B106">
        <v>1</v>
      </c>
      <c r="D106" s="108">
        <v>44409</v>
      </c>
      <c r="E106" s="148"/>
      <c r="F106" s="100" t="e">
        <f>F65</f>
        <v>#REF!</v>
      </c>
      <c r="G106" s="100" t="e">
        <f>F106-$F106/12</f>
        <v>#REF!</v>
      </c>
      <c r="H106" s="100" t="e">
        <f t="shared" ref="H106:R106" si="29">G106-$F106/12</f>
        <v>#REF!</v>
      </c>
      <c r="I106" s="100" t="e">
        <f t="shared" si="29"/>
        <v>#REF!</v>
      </c>
      <c r="J106" s="100" t="e">
        <f t="shared" si="29"/>
        <v>#REF!</v>
      </c>
      <c r="K106" s="100" t="e">
        <f t="shared" si="29"/>
        <v>#REF!</v>
      </c>
      <c r="L106" s="100" t="e">
        <f t="shared" si="29"/>
        <v>#REF!</v>
      </c>
      <c r="M106" s="100" t="e">
        <f t="shared" si="29"/>
        <v>#REF!</v>
      </c>
      <c r="N106" s="100" t="e">
        <f t="shared" si="29"/>
        <v>#REF!</v>
      </c>
      <c r="O106" s="100" t="e">
        <f t="shared" si="29"/>
        <v>#REF!</v>
      </c>
      <c r="P106" s="100" t="e">
        <f t="shared" si="29"/>
        <v>#REF!</v>
      </c>
      <c r="Q106" s="100" t="e">
        <f t="shared" si="29"/>
        <v>#REF!</v>
      </c>
      <c r="R106" s="100" t="e">
        <f t="shared" si="29"/>
        <v>#REF!</v>
      </c>
      <c r="S106" s="100"/>
      <c r="T106" s="100"/>
      <c r="U106" s="100"/>
      <c r="V106" s="100"/>
      <c r="W106" s="100"/>
      <c r="X106" s="100"/>
      <c r="Y106" s="102"/>
      <c r="AM106" s="118" t="e">
        <f ca="1">OFFSET(E105,1,B106)</f>
        <v>#REF!</v>
      </c>
      <c r="AN106" s="56" t="e">
        <f>Тарифы!#REF!</f>
        <v>#REF!</v>
      </c>
      <c r="AO106" s="55" t="e">
        <f t="shared" ref="AO106:AO113" ca="1" si="30">AM106*AN106</f>
        <v>#REF!</v>
      </c>
      <c r="AP106" s="118" t="e">
        <f>SUMPRODUCT(F106:Q106,F$103:Q$103)/SUM(F$103:Q$103)</f>
        <v>#REF!</v>
      </c>
      <c r="AQ106" s="58" t="e">
        <f ca="1">AO106/AP106/SUM($F$103:$Q$103)*365</f>
        <v>#REF!</v>
      </c>
      <c r="AR106" s="59">
        <f t="shared" ref="AR106:AR113" si="31">$P$25</f>
        <v>0.16</v>
      </c>
      <c r="AS106" s="116">
        <v>1.5305778999783071E-2</v>
      </c>
      <c r="AT106" s="60">
        <v>2E-3</v>
      </c>
      <c r="AU106" s="60">
        <v>2.3999999999999998E-3</v>
      </c>
      <c r="AV106" s="60">
        <v>1.4999999999999999E-2</v>
      </c>
      <c r="AW106" s="55" t="e">
        <f>$AP106*AR106/365*SUM($F$103:$Q$103)</f>
        <v>#REF!</v>
      </c>
      <c r="AX106" s="55" t="e">
        <f>$AP106*AS106/365*SUM($F$103:$Q$103)</f>
        <v>#REF!</v>
      </c>
      <c r="AY106" s="55" t="e">
        <f>$AP106*AT106/365*SUM($F$103:$Q$103)</f>
        <v>#REF!</v>
      </c>
      <c r="AZ106" s="55" t="e">
        <f>$AP106*AU106/365*SUM($F$103:$Q$103)</f>
        <v>#REF!</v>
      </c>
      <c r="BA106" s="55" t="e">
        <f>$AP106*AV106/365*SUM($F$103:$Q$103)</f>
        <v>#REF!</v>
      </c>
      <c r="BB106" s="55" t="e">
        <f t="shared" ref="BB106:BB113" ca="1" si="32">AO106-SUM(AW106:BA106)</f>
        <v>#REF!</v>
      </c>
      <c r="BC106" s="58" t="e">
        <f ca="1">BB106/AP106/SUM(F103:H103)*365</f>
        <v>#REF!</v>
      </c>
    </row>
    <row r="107" spans="1:55" x14ac:dyDescent="0.25">
      <c r="A107">
        <v>18</v>
      </c>
      <c r="B107">
        <v>2</v>
      </c>
      <c r="D107" s="108">
        <v>44440</v>
      </c>
      <c r="E107" s="148"/>
      <c r="F107" s="100"/>
      <c r="G107" s="100" t="e">
        <f>G65</f>
        <v>#REF!</v>
      </c>
      <c r="H107" s="100" t="e">
        <f>G107-$G107/12</f>
        <v>#REF!</v>
      </c>
      <c r="I107" s="100" t="e">
        <f t="shared" ref="I107:S107" si="33">H107-$G107/12</f>
        <v>#REF!</v>
      </c>
      <c r="J107" s="100" t="e">
        <f t="shared" si="33"/>
        <v>#REF!</v>
      </c>
      <c r="K107" s="100" t="e">
        <f t="shared" si="33"/>
        <v>#REF!</v>
      </c>
      <c r="L107" s="100" t="e">
        <f t="shared" si="33"/>
        <v>#REF!</v>
      </c>
      <c r="M107" s="100" t="e">
        <f>L107-$G107/12</f>
        <v>#REF!</v>
      </c>
      <c r="N107" s="100" t="e">
        <f t="shared" si="33"/>
        <v>#REF!</v>
      </c>
      <c r="O107" s="100" t="e">
        <f t="shared" si="33"/>
        <v>#REF!</v>
      </c>
      <c r="P107" s="100" t="e">
        <f t="shared" si="33"/>
        <v>#REF!</v>
      </c>
      <c r="Q107" s="100" t="e">
        <f t="shared" si="33"/>
        <v>#REF!</v>
      </c>
      <c r="R107" s="100" t="e">
        <f>Q107-$G107/12</f>
        <v>#REF!</v>
      </c>
      <c r="S107" s="100" t="e">
        <f t="shared" si="33"/>
        <v>#REF!</v>
      </c>
      <c r="T107" s="100"/>
      <c r="U107" s="100"/>
      <c r="V107" s="100"/>
      <c r="W107" s="100"/>
      <c r="X107" s="100"/>
      <c r="Y107" s="102"/>
      <c r="AM107" s="118" t="e">
        <f t="shared" ref="AM107:AM113" ca="1" si="34">OFFSET(E106,1,B107)</f>
        <v>#REF!</v>
      </c>
      <c r="AN107" s="56" t="e">
        <f>Тарифы!#REF!</f>
        <v>#REF!</v>
      </c>
      <c r="AO107" s="55" t="e">
        <f t="shared" ca="1" si="30"/>
        <v>#REF!</v>
      </c>
      <c r="AP107" s="118" t="e">
        <f>SUMPRODUCT(G107:R107,G$103:R$103)/SUM(G$103:R$103)</f>
        <v>#REF!</v>
      </c>
      <c r="AQ107" s="58" t="e">
        <f ca="1">AO107/AP107/SUM($G$103:$R$103)*365</f>
        <v>#REF!</v>
      </c>
      <c r="AR107" s="59">
        <f t="shared" si="31"/>
        <v>0.16</v>
      </c>
      <c r="AS107" s="116">
        <v>1.5305778999783071E-2</v>
      </c>
      <c r="AT107" s="60">
        <v>2E-3</v>
      </c>
      <c r="AU107" s="60">
        <v>2.3999999999999998E-3</v>
      </c>
      <c r="AV107" s="60">
        <v>1.4999999999999999E-2</v>
      </c>
      <c r="AW107" s="55" t="e">
        <f>$AP107*AR107/365*SUM($G$103:$R$103)</f>
        <v>#REF!</v>
      </c>
      <c r="AX107" s="55" t="e">
        <f>$AP107*AS107/365*SUM($G$103:$R$103)</f>
        <v>#REF!</v>
      </c>
      <c r="AY107" s="55" t="e">
        <f>$AP107*AT107/365*SUM($G$103:$R$103)</f>
        <v>#REF!</v>
      </c>
      <c r="AZ107" s="55" t="e">
        <f>$AP107*AU107/365*SUM($G$103:$R$103)</f>
        <v>#REF!</v>
      </c>
      <c r="BA107" s="55" t="e">
        <f>$AP107*AV107/365*SUM($G$103:$R$103)</f>
        <v>#REF!</v>
      </c>
      <c r="BB107" s="55" t="e">
        <f t="shared" ca="1" si="32"/>
        <v>#REF!</v>
      </c>
      <c r="BC107" s="58" t="e">
        <f ca="1">BB107/AP107/SUM(G103:I103)*365</f>
        <v>#REF!</v>
      </c>
    </row>
    <row r="108" spans="1:55" x14ac:dyDescent="0.25">
      <c r="A108">
        <v>19</v>
      </c>
      <c r="B108">
        <v>3</v>
      </c>
      <c r="D108" s="108">
        <v>44470</v>
      </c>
      <c r="E108" s="148"/>
      <c r="F108" s="100"/>
      <c r="G108" s="100"/>
      <c r="H108" s="100" t="e">
        <f>H65</f>
        <v>#REF!</v>
      </c>
      <c r="I108" s="100" t="e">
        <f>H108-$H108/12</f>
        <v>#REF!</v>
      </c>
      <c r="J108" s="100" t="e">
        <f t="shared" ref="J108:T108" si="35">I108-$H108/12</f>
        <v>#REF!</v>
      </c>
      <c r="K108" s="100" t="e">
        <f t="shared" si="35"/>
        <v>#REF!</v>
      </c>
      <c r="L108" s="100" t="e">
        <f t="shared" si="35"/>
        <v>#REF!</v>
      </c>
      <c r="M108" s="100" t="e">
        <f t="shared" si="35"/>
        <v>#REF!</v>
      </c>
      <c r="N108" s="100" t="e">
        <f t="shared" si="35"/>
        <v>#REF!</v>
      </c>
      <c r="O108" s="100" t="e">
        <f t="shared" si="35"/>
        <v>#REF!</v>
      </c>
      <c r="P108" s="100" t="e">
        <f t="shared" si="35"/>
        <v>#REF!</v>
      </c>
      <c r="Q108" s="100" t="e">
        <f t="shared" si="35"/>
        <v>#REF!</v>
      </c>
      <c r="R108" s="100" t="e">
        <f t="shared" si="35"/>
        <v>#REF!</v>
      </c>
      <c r="S108" s="100" t="e">
        <f t="shared" si="35"/>
        <v>#REF!</v>
      </c>
      <c r="T108" s="100" t="e">
        <f t="shared" si="35"/>
        <v>#REF!</v>
      </c>
      <c r="U108" s="100"/>
      <c r="V108" s="100"/>
      <c r="W108" s="100"/>
      <c r="X108" s="100"/>
      <c r="Y108" s="102"/>
      <c r="AM108" s="118" t="e">
        <f t="shared" ca="1" si="34"/>
        <v>#REF!</v>
      </c>
      <c r="AN108" s="56" t="e">
        <f>Тарифы!#REF!</f>
        <v>#REF!</v>
      </c>
      <c r="AO108" s="55" t="e">
        <f t="shared" ca="1" si="30"/>
        <v>#REF!</v>
      </c>
      <c r="AP108" s="118" t="e">
        <f>SUMPRODUCT(H108:S108,H$103:S$103)/SUM(H$103:S$103)</f>
        <v>#REF!</v>
      </c>
      <c r="AQ108" s="58" t="e">
        <f ca="1">AO108/AP108/SUM($H$103:$S$103)*365</f>
        <v>#REF!</v>
      </c>
      <c r="AR108" s="59">
        <f t="shared" si="31"/>
        <v>0.16</v>
      </c>
      <c r="AS108" s="116">
        <v>1.5305778999783071E-2</v>
      </c>
      <c r="AT108" s="60">
        <v>2E-3</v>
      </c>
      <c r="AU108" s="60">
        <v>2.3999999999999998E-3</v>
      </c>
      <c r="AV108" s="60">
        <v>1.4999999999999999E-2</v>
      </c>
      <c r="AW108" s="55" t="e">
        <f>$AP108*AR108/365*SUM($H$103:$S$103)</f>
        <v>#REF!</v>
      </c>
      <c r="AX108" s="55" t="e">
        <f>$AP108*AS108/365*SUM($H$103:$S$103)</f>
        <v>#REF!</v>
      </c>
      <c r="AY108" s="55" t="e">
        <f>$AP108*AT108/365*SUM($H$103:$S$103)</f>
        <v>#REF!</v>
      </c>
      <c r="AZ108" s="55" t="e">
        <f>$AP108*AU108/365*SUM($H$103:$S$103)</f>
        <v>#REF!</v>
      </c>
      <c r="BA108" s="55" t="e">
        <f>$AP108*AV108/365*SUM($H$103:$S$103)</f>
        <v>#REF!</v>
      </c>
      <c r="BB108" s="55" t="e">
        <f t="shared" ca="1" si="32"/>
        <v>#REF!</v>
      </c>
      <c r="BC108" s="58" t="e">
        <f ca="1">BB108/AP108/SUM(H103:J103)*365</f>
        <v>#REF!</v>
      </c>
    </row>
    <row r="109" spans="1:55" x14ac:dyDescent="0.25">
      <c r="A109">
        <v>20</v>
      </c>
      <c r="B109">
        <v>4</v>
      </c>
      <c r="D109" s="108">
        <v>44501</v>
      </c>
      <c r="E109" s="148"/>
      <c r="F109" s="100"/>
      <c r="G109" s="100"/>
      <c r="H109" s="100"/>
      <c r="I109" s="100" t="e">
        <f>I65</f>
        <v>#REF!</v>
      </c>
      <c r="J109" s="100" t="e">
        <f>I109-$I109/12</f>
        <v>#REF!</v>
      </c>
      <c r="K109" s="100" t="e">
        <f t="shared" ref="K109:T109" si="36">J109-$I109/12</f>
        <v>#REF!</v>
      </c>
      <c r="L109" s="100" t="e">
        <f t="shared" si="36"/>
        <v>#REF!</v>
      </c>
      <c r="M109" s="100" t="e">
        <f t="shared" si="36"/>
        <v>#REF!</v>
      </c>
      <c r="N109" s="100" t="e">
        <f t="shared" si="36"/>
        <v>#REF!</v>
      </c>
      <c r="O109" s="100" t="e">
        <f t="shared" si="36"/>
        <v>#REF!</v>
      </c>
      <c r="P109" s="100" t="e">
        <f t="shared" si="36"/>
        <v>#REF!</v>
      </c>
      <c r="Q109" s="100" t="e">
        <f t="shared" si="36"/>
        <v>#REF!</v>
      </c>
      <c r="R109" s="100" t="e">
        <f t="shared" si="36"/>
        <v>#REF!</v>
      </c>
      <c r="S109" s="100" t="e">
        <f t="shared" si="36"/>
        <v>#REF!</v>
      </c>
      <c r="T109" s="100" t="e">
        <f t="shared" si="36"/>
        <v>#REF!</v>
      </c>
      <c r="U109" s="100" t="e">
        <f>T109-$I109/12</f>
        <v>#REF!</v>
      </c>
      <c r="V109" s="100"/>
      <c r="W109" s="100"/>
      <c r="X109" s="100"/>
      <c r="Y109" s="102"/>
      <c r="AM109" s="118" t="e">
        <f t="shared" ca="1" si="34"/>
        <v>#REF!</v>
      </c>
      <c r="AN109" s="56" t="e">
        <f>Тарифы!#REF!</f>
        <v>#REF!</v>
      </c>
      <c r="AO109" s="55" t="e">
        <f t="shared" ca="1" si="30"/>
        <v>#REF!</v>
      </c>
      <c r="AP109" s="118" t="e">
        <f>SUMPRODUCT(I109:T109,I$103:T$103)/SUM(I$103:T$103)</f>
        <v>#REF!</v>
      </c>
      <c r="AQ109" s="58" t="e">
        <f ca="1">AO109/AP109/SUM($I$103:$T$103)*365</f>
        <v>#REF!</v>
      </c>
      <c r="AR109" s="59">
        <f t="shared" si="31"/>
        <v>0.16</v>
      </c>
      <c r="AS109" s="116">
        <v>1.5305778999783071E-2</v>
      </c>
      <c r="AT109" s="60">
        <v>2E-3</v>
      </c>
      <c r="AU109" s="60">
        <v>2.3999999999999998E-3</v>
      </c>
      <c r="AV109" s="60">
        <v>1.4999999999999999E-2</v>
      </c>
      <c r="AW109" s="55" t="e">
        <f>$AP109*AR109/365*SUM($I$103:$T$103)</f>
        <v>#REF!</v>
      </c>
      <c r="AX109" s="55" t="e">
        <f>$AP109*AS109/365*SUM($I$103:$T$103)</f>
        <v>#REF!</v>
      </c>
      <c r="AY109" s="55" t="e">
        <f>$AP109*AT109/365*SUM($I$103:$T$103)</f>
        <v>#REF!</v>
      </c>
      <c r="AZ109" s="55" t="e">
        <f>$AP109*AU109/365*SUM($I$103:$T$103)</f>
        <v>#REF!</v>
      </c>
      <c r="BA109" s="55" t="e">
        <f>$AP109*AV109/365*SUM($I$103:$T$103)</f>
        <v>#REF!</v>
      </c>
      <c r="BB109" s="55" t="e">
        <f t="shared" ca="1" si="32"/>
        <v>#REF!</v>
      </c>
      <c r="BC109" s="58" t="e">
        <f ca="1">BB109/AP109/SUM(I103:K103)*365</f>
        <v>#REF!</v>
      </c>
    </row>
    <row r="110" spans="1:55" x14ac:dyDescent="0.25">
      <c r="A110">
        <v>21</v>
      </c>
      <c r="B110">
        <v>5</v>
      </c>
      <c r="D110" s="108">
        <v>44531</v>
      </c>
      <c r="E110" s="148"/>
      <c r="F110" s="100"/>
      <c r="G110" s="100"/>
      <c r="H110" s="100"/>
      <c r="I110" s="100"/>
      <c r="J110" s="100" t="e">
        <f>J65</f>
        <v>#REF!</v>
      </c>
      <c r="K110" s="100" t="e">
        <f>J110-$J110/12</f>
        <v>#REF!</v>
      </c>
      <c r="L110" s="100" t="e">
        <f t="shared" ref="L110:V110" si="37">K110-$J110/12</f>
        <v>#REF!</v>
      </c>
      <c r="M110" s="100" t="e">
        <f t="shared" si="37"/>
        <v>#REF!</v>
      </c>
      <c r="N110" s="100" t="e">
        <f t="shared" si="37"/>
        <v>#REF!</v>
      </c>
      <c r="O110" s="100" t="e">
        <f t="shared" si="37"/>
        <v>#REF!</v>
      </c>
      <c r="P110" s="100" t="e">
        <f t="shared" si="37"/>
        <v>#REF!</v>
      </c>
      <c r="Q110" s="100" t="e">
        <f t="shared" si="37"/>
        <v>#REF!</v>
      </c>
      <c r="R110" s="100" t="e">
        <f t="shared" si="37"/>
        <v>#REF!</v>
      </c>
      <c r="S110" s="100" t="e">
        <f t="shared" si="37"/>
        <v>#REF!</v>
      </c>
      <c r="T110" s="100" t="e">
        <f t="shared" si="37"/>
        <v>#REF!</v>
      </c>
      <c r="U110" s="100" t="e">
        <f t="shared" si="37"/>
        <v>#REF!</v>
      </c>
      <c r="V110" s="100" t="e">
        <f t="shared" si="37"/>
        <v>#REF!</v>
      </c>
      <c r="W110" s="100"/>
      <c r="X110" s="100"/>
      <c r="Y110" s="102"/>
      <c r="AM110" s="118" t="e">
        <f t="shared" ca="1" si="34"/>
        <v>#REF!</v>
      </c>
      <c r="AN110" s="56" t="e">
        <f>Тарифы!#REF!</f>
        <v>#REF!</v>
      </c>
      <c r="AO110" s="55" t="e">
        <f t="shared" ca="1" si="30"/>
        <v>#REF!</v>
      </c>
      <c r="AP110" s="118" t="e">
        <f>SUMPRODUCT(J110:U110,J$103:U$103)/SUM(J$103:U$103)</f>
        <v>#REF!</v>
      </c>
      <c r="AQ110" s="58" t="e">
        <f ca="1">AO110/AP110/SUM($J$103:$U$103)*365</f>
        <v>#REF!</v>
      </c>
      <c r="AR110" s="59">
        <f t="shared" si="31"/>
        <v>0.16</v>
      </c>
      <c r="AS110" s="116">
        <v>1.5305778999783071E-2</v>
      </c>
      <c r="AT110" s="60">
        <v>2E-3</v>
      </c>
      <c r="AU110" s="60">
        <v>2.3999999999999998E-3</v>
      </c>
      <c r="AV110" s="60">
        <v>1.4999999999999999E-2</v>
      </c>
      <c r="AW110" s="55" t="e">
        <f>$AP110*AR110/365*SUM($J$103:$U$103)</f>
        <v>#REF!</v>
      </c>
      <c r="AX110" s="55" t="e">
        <f>$AP110*AS110/365*SUM($J$103:$U$103)</f>
        <v>#REF!</v>
      </c>
      <c r="AY110" s="55" t="e">
        <f>$AP110*AT110/365*SUM($J$103:$U$103)</f>
        <v>#REF!</v>
      </c>
      <c r="AZ110" s="55" t="e">
        <f>$AP110*AU110/365*SUM($J$103:$U$103)</f>
        <v>#REF!</v>
      </c>
      <c r="BA110" s="55" t="e">
        <f>$AP110*AV110/365*SUM($J$103:$U$103)</f>
        <v>#REF!</v>
      </c>
      <c r="BB110" s="55" t="e">
        <f t="shared" ca="1" si="32"/>
        <v>#REF!</v>
      </c>
      <c r="BC110" s="58" t="e">
        <f ca="1">BB110/AP110/SUM(J103:L103)*365</f>
        <v>#REF!</v>
      </c>
    </row>
    <row r="111" spans="1:55" x14ac:dyDescent="0.25">
      <c r="A111">
        <v>22</v>
      </c>
      <c r="B111">
        <v>6</v>
      </c>
      <c r="D111" s="108">
        <v>44562</v>
      </c>
      <c r="E111" s="148"/>
      <c r="F111" s="100"/>
      <c r="G111" s="100"/>
      <c r="H111" s="100"/>
      <c r="I111" s="100"/>
      <c r="J111" s="100"/>
      <c r="K111" s="100" t="e">
        <f>K65</f>
        <v>#REF!</v>
      </c>
      <c r="L111" s="100" t="e">
        <f>K111-$K111/12</f>
        <v>#REF!</v>
      </c>
      <c r="M111" s="100" t="e">
        <f t="shared" ref="M111:V111" si="38">L111-$K111/12</f>
        <v>#REF!</v>
      </c>
      <c r="N111" s="100" t="e">
        <f t="shared" si="38"/>
        <v>#REF!</v>
      </c>
      <c r="O111" s="100" t="e">
        <f t="shared" si="38"/>
        <v>#REF!</v>
      </c>
      <c r="P111" s="100" t="e">
        <f t="shared" si="38"/>
        <v>#REF!</v>
      </c>
      <c r="Q111" s="100" t="e">
        <f t="shared" si="38"/>
        <v>#REF!</v>
      </c>
      <c r="R111" s="100" t="e">
        <f t="shared" si="38"/>
        <v>#REF!</v>
      </c>
      <c r="S111" s="100" t="e">
        <f t="shared" si="38"/>
        <v>#REF!</v>
      </c>
      <c r="T111" s="100" t="e">
        <f t="shared" si="38"/>
        <v>#REF!</v>
      </c>
      <c r="U111" s="100" t="e">
        <f t="shared" si="38"/>
        <v>#REF!</v>
      </c>
      <c r="V111" s="100" t="e">
        <f t="shared" si="38"/>
        <v>#REF!</v>
      </c>
      <c r="W111" s="100" t="e">
        <f>V111-$K111/12</f>
        <v>#REF!</v>
      </c>
      <c r="X111" s="100"/>
      <c r="Y111" s="102"/>
      <c r="AM111" s="118" t="e">
        <f t="shared" ca="1" si="34"/>
        <v>#REF!</v>
      </c>
      <c r="AN111" s="56" t="e">
        <f>Тарифы!#REF!</f>
        <v>#REF!</v>
      </c>
      <c r="AO111" s="55" t="e">
        <f t="shared" ca="1" si="30"/>
        <v>#REF!</v>
      </c>
      <c r="AP111" s="118" t="e">
        <f>SUMPRODUCT(K111:V111,K$103:V$103)/SUM(K$103:V$103)</f>
        <v>#REF!</v>
      </c>
      <c r="AQ111" s="58" t="e">
        <f ca="1">AO111/AP111/SUM($K$103:$V$103)*365</f>
        <v>#REF!</v>
      </c>
      <c r="AR111" s="59">
        <f t="shared" si="31"/>
        <v>0.16</v>
      </c>
      <c r="AS111" s="116">
        <v>1.5305778999783071E-2</v>
      </c>
      <c r="AT111" s="60">
        <v>2E-3</v>
      </c>
      <c r="AU111" s="60">
        <v>2.3999999999999998E-3</v>
      </c>
      <c r="AV111" s="60">
        <v>1.4999999999999999E-2</v>
      </c>
      <c r="AW111" s="55" t="e">
        <f>$AP111*AR111/365*SUM($K$103:$V$103)</f>
        <v>#REF!</v>
      </c>
      <c r="AX111" s="55" t="e">
        <f>$AP111*AS111/365*SUM($K$103:$V$103)</f>
        <v>#REF!</v>
      </c>
      <c r="AY111" s="55" t="e">
        <f>$AP111*AT111/365*SUM($K$103:$V$103)</f>
        <v>#REF!</v>
      </c>
      <c r="AZ111" s="55" t="e">
        <f>$AP111*AU111/365*SUM($K$103:$V$103)</f>
        <v>#REF!</v>
      </c>
      <c r="BA111" s="55" t="e">
        <f>$AP111*AV111/365*SUM($K$103:$V$103)</f>
        <v>#REF!</v>
      </c>
      <c r="BB111" s="55" t="e">
        <f t="shared" ca="1" si="32"/>
        <v>#REF!</v>
      </c>
      <c r="BC111" s="58" t="e">
        <f ca="1">BB111/AP111/SUM(K103:M103)*365</f>
        <v>#REF!</v>
      </c>
    </row>
    <row r="112" spans="1:55" x14ac:dyDescent="0.25">
      <c r="A112">
        <v>23</v>
      </c>
      <c r="B112">
        <v>7</v>
      </c>
      <c r="D112" s="108">
        <v>44593</v>
      </c>
      <c r="E112" s="148"/>
      <c r="F112" s="100"/>
      <c r="G112" s="100"/>
      <c r="H112" s="100"/>
      <c r="I112" s="100"/>
      <c r="J112" s="100"/>
      <c r="K112" s="100"/>
      <c r="L112" s="100" t="e">
        <f>L65</f>
        <v>#REF!</v>
      </c>
      <c r="M112" s="100" t="e">
        <f>L112-$L112/12</f>
        <v>#REF!</v>
      </c>
      <c r="N112" s="100" t="e">
        <f t="shared" ref="N112:X112" si="39">M112-$L112/12</f>
        <v>#REF!</v>
      </c>
      <c r="O112" s="100" t="e">
        <f t="shared" si="39"/>
        <v>#REF!</v>
      </c>
      <c r="P112" s="100" t="e">
        <f t="shared" si="39"/>
        <v>#REF!</v>
      </c>
      <c r="Q112" s="100" t="e">
        <f t="shared" si="39"/>
        <v>#REF!</v>
      </c>
      <c r="R112" s="100" t="e">
        <f t="shared" si="39"/>
        <v>#REF!</v>
      </c>
      <c r="S112" s="100" t="e">
        <f t="shared" si="39"/>
        <v>#REF!</v>
      </c>
      <c r="T112" s="100" t="e">
        <f t="shared" si="39"/>
        <v>#REF!</v>
      </c>
      <c r="U112" s="100" t="e">
        <f t="shared" si="39"/>
        <v>#REF!</v>
      </c>
      <c r="V112" s="100" t="e">
        <f t="shared" si="39"/>
        <v>#REF!</v>
      </c>
      <c r="W112" s="100" t="e">
        <f t="shared" si="39"/>
        <v>#REF!</v>
      </c>
      <c r="X112" s="100" t="e">
        <f t="shared" si="39"/>
        <v>#REF!</v>
      </c>
      <c r="Y112" s="102"/>
      <c r="AM112" s="118" t="e">
        <f t="shared" ca="1" si="34"/>
        <v>#REF!</v>
      </c>
      <c r="AN112" s="56" t="e">
        <f>Тарифы!#REF!</f>
        <v>#REF!</v>
      </c>
      <c r="AO112" s="55" t="e">
        <f t="shared" ca="1" si="30"/>
        <v>#REF!</v>
      </c>
      <c r="AP112" s="118" t="e">
        <f>SUMPRODUCT(L112:W112,L$103:W$103)/SUM(L$103:W$103)</f>
        <v>#REF!</v>
      </c>
      <c r="AQ112" s="58" t="e">
        <f ca="1">AO112/AP112/SUM($L$103:$W$103)*365</f>
        <v>#REF!</v>
      </c>
      <c r="AR112" s="59">
        <f t="shared" si="31"/>
        <v>0.16</v>
      </c>
      <c r="AS112" s="116">
        <v>1.5305778999783071E-2</v>
      </c>
      <c r="AT112" s="60">
        <v>2E-3</v>
      </c>
      <c r="AU112" s="60">
        <v>2.3999999999999998E-3</v>
      </c>
      <c r="AV112" s="60">
        <v>1.4999999999999999E-2</v>
      </c>
      <c r="AW112" s="55" t="e">
        <f>$AP112*AR112/365*SUM($L$103:$W$103)</f>
        <v>#REF!</v>
      </c>
      <c r="AX112" s="55" t="e">
        <f>$AP112*AS112/365*SUM($L$103:$W$103)</f>
        <v>#REF!</v>
      </c>
      <c r="AY112" s="55" t="e">
        <f>$AP112*AT112/365*SUM($L$103:$W$103)</f>
        <v>#REF!</v>
      </c>
      <c r="AZ112" s="55" t="e">
        <f>$AP112*AU112/365*SUM($L$103:$W$103)</f>
        <v>#REF!</v>
      </c>
      <c r="BA112" s="55" t="e">
        <f>$AP112*AV112/365*SUM($L$103:$W$103)</f>
        <v>#REF!</v>
      </c>
      <c r="BB112" s="55" t="e">
        <f t="shared" ca="1" si="32"/>
        <v>#REF!</v>
      </c>
      <c r="BC112" s="58" t="e">
        <f ca="1">BB112/AP112/SUM(L103:N103)*365</f>
        <v>#REF!</v>
      </c>
    </row>
    <row r="113" spans="1:55" ht="15.75" thickBot="1" x14ac:dyDescent="0.3">
      <c r="A113">
        <v>24</v>
      </c>
      <c r="B113">
        <v>8</v>
      </c>
      <c r="D113" s="110">
        <v>44621</v>
      </c>
      <c r="E113" s="149"/>
      <c r="F113" s="106"/>
      <c r="G113" s="106"/>
      <c r="H113" s="106"/>
      <c r="I113" s="106"/>
      <c r="J113" s="106"/>
      <c r="K113" s="106"/>
      <c r="L113" s="106"/>
      <c r="M113" s="106" t="e">
        <f>M65</f>
        <v>#REF!</v>
      </c>
      <c r="N113" s="106" t="e">
        <f>M113-$M113/12</f>
        <v>#REF!</v>
      </c>
      <c r="O113" s="106" t="e">
        <f t="shared" ref="O113:Y113" si="40">N113-$M113/12</f>
        <v>#REF!</v>
      </c>
      <c r="P113" s="106" t="e">
        <f t="shared" si="40"/>
        <v>#REF!</v>
      </c>
      <c r="Q113" s="106" t="e">
        <f t="shared" si="40"/>
        <v>#REF!</v>
      </c>
      <c r="R113" s="106" t="e">
        <f t="shared" si="40"/>
        <v>#REF!</v>
      </c>
      <c r="S113" s="106" t="e">
        <f t="shared" si="40"/>
        <v>#REF!</v>
      </c>
      <c r="T113" s="106" t="e">
        <f t="shared" si="40"/>
        <v>#REF!</v>
      </c>
      <c r="U113" s="106" t="e">
        <f t="shared" si="40"/>
        <v>#REF!</v>
      </c>
      <c r="V113" s="106" t="e">
        <f t="shared" si="40"/>
        <v>#REF!</v>
      </c>
      <c r="W113" s="106" t="e">
        <f t="shared" si="40"/>
        <v>#REF!</v>
      </c>
      <c r="X113" s="106" t="e">
        <f t="shared" si="40"/>
        <v>#REF!</v>
      </c>
      <c r="Y113" s="150" t="e">
        <f t="shared" si="40"/>
        <v>#REF!</v>
      </c>
      <c r="AM113" s="118" t="e">
        <f t="shared" ca="1" si="34"/>
        <v>#REF!</v>
      </c>
      <c r="AN113" s="56" t="e">
        <f>Тарифы!#REF!</f>
        <v>#REF!</v>
      </c>
      <c r="AO113" s="55" t="e">
        <f t="shared" ca="1" si="30"/>
        <v>#REF!</v>
      </c>
      <c r="AP113" s="118" t="e">
        <f>SUMPRODUCT(M113:X113,M$103:X$103)/SUM(M$103:X$103)</f>
        <v>#REF!</v>
      </c>
      <c r="AQ113" s="58" t="e">
        <f ca="1">AO113/AP113/SUM($M$103:$X$103)*365</f>
        <v>#REF!</v>
      </c>
      <c r="AR113" s="59">
        <f t="shared" si="31"/>
        <v>0.16</v>
      </c>
      <c r="AS113" s="116">
        <v>1.5305778999783071E-2</v>
      </c>
      <c r="AT113" s="60">
        <v>2E-3</v>
      </c>
      <c r="AU113" s="60">
        <v>2.3999999999999998E-3</v>
      </c>
      <c r="AV113" s="60">
        <v>1.4999999999999999E-2</v>
      </c>
      <c r="AW113" s="55" t="e">
        <f>$AP113*AR113/365*SUM($M$103:$X$103)</f>
        <v>#REF!</v>
      </c>
      <c r="AX113" s="55" t="e">
        <f>$AP113*AS113/365*SUM($M$103:$X$103)</f>
        <v>#REF!</v>
      </c>
      <c r="AY113" s="55" t="e">
        <f>$AP113*AT113/365*SUM($M$103:$X$103)</f>
        <v>#REF!</v>
      </c>
      <c r="AZ113" s="55" t="e">
        <f>$AP113*AU113/365*SUM($M$103:$X$103)</f>
        <v>#REF!</v>
      </c>
      <c r="BA113" s="55" t="e">
        <f>$AP113*AV113/365*SUM($M$103:$X$103)</f>
        <v>#REF!</v>
      </c>
      <c r="BB113" s="55" t="e">
        <f t="shared" ca="1" si="32"/>
        <v>#REF!</v>
      </c>
      <c r="BC113" s="58" t="e">
        <f ca="1">BB113/AP113/SUM(M103:O103)*365</f>
        <v>#REF!</v>
      </c>
    </row>
    <row r="114" spans="1:55" x14ac:dyDescent="0.25">
      <c r="D114" s="96"/>
    </row>
    <row r="115" spans="1:55" x14ac:dyDescent="0.25">
      <c r="D115" s="96"/>
      <c r="E115" s="71">
        <v>271830628.40058625</v>
      </c>
      <c r="F115" s="71">
        <v>280854431.51971036</v>
      </c>
      <c r="G115" s="71">
        <v>313820820.74159956</v>
      </c>
      <c r="H115" s="71">
        <v>121316920.53299999</v>
      </c>
      <c r="I115" s="71">
        <v>121316920.53299999</v>
      </c>
      <c r="J115" s="71">
        <v>148772012.75999999</v>
      </c>
      <c r="K115" s="71">
        <v>148173352.56</v>
      </c>
      <c r="L115" s="71">
        <v>327235530.06</v>
      </c>
      <c r="M115" s="71">
        <v>304369004.53313035</v>
      </c>
      <c r="BB115" s="121" t="e">
        <f>SUM(BB105:BB113)</f>
        <v>#REF!</v>
      </c>
      <c r="BC115" s="97" t="s">
        <v>267</v>
      </c>
    </row>
    <row r="116" spans="1:55" x14ac:dyDescent="0.25">
      <c r="D116" s="96"/>
      <c r="BC116" s="97"/>
    </row>
    <row r="117" spans="1:55" x14ac:dyDescent="0.25">
      <c r="BB117" s="121" t="e">
        <f>BB115/9*12</f>
        <v>#REF!</v>
      </c>
      <c r="BC117" s="97" t="s">
        <v>268</v>
      </c>
    </row>
    <row r="118" spans="1:55" x14ac:dyDescent="0.25">
      <c r="D118" s="119" t="s">
        <v>285</v>
      </c>
    </row>
    <row r="119" spans="1:55" x14ac:dyDescent="0.25">
      <c r="E119" s="71">
        <v>31</v>
      </c>
      <c r="F119" s="71">
        <v>31</v>
      </c>
      <c r="G119" s="71">
        <v>30</v>
      </c>
      <c r="H119" s="71">
        <v>31</v>
      </c>
      <c r="I119" s="71">
        <v>30</v>
      </c>
      <c r="J119" s="71">
        <v>31</v>
      </c>
      <c r="K119" s="71">
        <v>31</v>
      </c>
      <c r="L119" s="71">
        <v>28</v>
      </c>
      <c r="M119" s="71">
        <v>31</v>
      </c>
      <c r="N119" s="71">
        <v>30</v>
      </c>
      <c r="O119" s="71">
        <v>31</v>
      </c>
      <c r="P119" s="71">
        <v>30</v>
      </c>
      <c r="Q119" s="71">
        <v>31</v>
      </c>
      <c r="R119" s="71">
        <v>31</v>
      </c>
      <c r="S119" s="71">
        <v>30</v>
      </c>
      <c r="T119" s="71">
        <v>31</v>
      </c>
      <c r="U119" s="71">
        <v>30</v>
      </c>
      <c r="V119" s="71">
        <v>31</v>
      </c>
      <c r="W119" s="71">
        <v>31</v>
      </c>
      <c r="X119" s="71">
        <v>28</v>
      </c>
      <c r="Y119" s="71">
        <v>31</v>
      </c>
      <c r="Z119" s="71">
        <v>30</v>
      </c>
      <c r="AA119" s="71">
        <v>31</v>
      </c>
      <c r="AB119" s="71">
        <v>30</v>
      </c>
      <c r="AC119" s="71">
        <v>31</v>
      </c>
      <c r="AD119" s="71">
        <v>31</v>
      </c>
      <c r="AE119" s="71">
        <v>30</v>
      </c>
      <c r="AF119" s="71">
        <v>31</v>
      </c>
      <c r="AG119" s="71">
        <v>30</v>
      </c>
      <c r="AH119" s="71">
        <v>31</v>
      </c>
      <c r="AI119" s="71">
        <v>31</v>
      </c>
      <c r="AJ119" s="71">
        <v>29</v>
      </c>
      <c r="AK119" s="71">
        <v>31</v>
      </c>
    </row>
    <row r="120" spans="1:55" ht="23.25" thickBot="1" x14ac:dyDescent="0.3">
      <c r="D120" s="53" t="s">
        <v>266</v>
      </c>
      <c r="E120" s="144">
        <v>44378</v>
      </c>
      <c r="F120" s="144">
        <v>44409</v>
      </c>
      <c r="G120" s="144">
        <v>44440</v>
      </c>
      <c r="H120" s="144">
        <v>44470</v>
      </c>
      <c r="I120" s="144">
        <v>44501</v>
      </c>
      <c r="J120" s="144">
        <v>44531</v>
      </c>
      <c r="K120" s="144">
        <v>44562</v>
      </c>
      <c r="L120" s="144">
        <v>44593</v>
      </c>
      <c r="M120" s="144">
        <v>44621</v>
      </c>
      <c r="N120" s="144">
        <v>44652</v>
      </c>
      <c r="O120" s="144">
        <v>44682</v>
      </c>
      <c r="P120" s="144">
        <v>44713</v>
      </c>
      <c r="Q120" s="144">
        <v>44743</v>
      </c>
      <c r="R120" s="144">
        <v>44774</v>
      </c>
      <c r="S120" s="144">
        <v>44805</v>
      </c>
      <c r="T120" s="144">
        <v>44835</v>
      </c>
      <c r="U120" s="144">
        <v>44866</v>
      </c>
      <c r="V120" s="144">
        <v>44896</v>
      </c>
      <c r="W120" s="144">
        <v>44927</v>
      </c>
      <c r="X120" s="144">
        <v>44958</v>
      </c>
      <c r="Y120" s="144">
        <v>44986</v>
      </c>
      <c r="Z120" s="144">
        <v>45017</v>
      </c>
      <c r="AA120" s="144">
        <v>45047</v>
      </c>
      <c r="AB120" s="144">
        <v>45078</v>
      </c>
      <c r="AC120" s="144">
        <v>45108</v>
      </c>
      <c r="AD120" s="144">
        <v>45139</v>
      </c>
      <c r="AE120" s="144">
        <v>45170</v>
      </c>
      <c r="AF120" s="144">
        <v>45200</v>
      </c>
      <c r="AG120" s="144">
        <v>45231</v>
      </c>
      <c r="AH120" s="144">
        <v>45261</v>
      </c>
      <c r="AI120" s="144">
        <v>45292</v>
      </c>
      <c r="AJ120" s="144">
        <v>45323</v>
      </c>
      <c r="AK120" s="144">
        <v>45352</v>
      </c>
      <c r="AM120" s="53" t="s">
        <v>54</v>
      </c>
      <c r="AN120" s="53" t="s">
        <v>16</v>
      </c>
      <c r="AO120" s="53" t="s">
        <v>50</v>
      </c>
      <c r="AP120" s="53" t="s">
        <v>51</v>
      </c>
      <c r="AQ120" s="53" t="s">
        <v>49</v>
      </c>
      <c r="AR120" s="53" t="s">
        <v>1</v>
      </c>
      <c r="AS120" s="53" t="s">
        <v>0</v>
      </c>
      <c r="AT120" s="53" t="s">
        <v>2</v>
      </c>
      <c r="AU120" s="53" t="s">
        <v>3</v>
      </c>
      <c r="AV120" s="53" t="s">
        <v>5</v>
      </c>
      <c r="AW120" s="53" t="s">
        <v>1</v>
      </c>
      <c r="AX120" s="53" t="s">
        <v>0</v>
      </c>
      <c r="AY120" s="53" t="s">
        <v>2</v>
      </c>
      <c r="AZ120" s="53" t="s">
        <v>3</v>
      </c>
      <c r="BA120" s="53" t="s">
        <v>5</v>
      </c>
      <c r="BB120" s="53" t="s">
        <v>52</v>
      </c>
      <c r="BC120" s="53" t="s">
        <v>53</v>
      </c>
    </row>
    <row r="121" spans="1:55" x14ac:dyDescent="0.25">
      <c r="D121" s="143">
        <v>44378</v>
      </c>
      <c r="E121" s="145" t="e">
        <f>E66</f>
        <v>#REF!</v>
      </c>
      <c r="F121" s="146" t="e">
        <f>E121-$E121/18</f>
        <v>#REF!</v>
      </c>
      <c r="G121" s="146" t="e">
        <f t="shared" ref="G121:W121" si="41">F121-$E121/18</f>
        <v>#REF!</v>
      </c>
      <c r="H121" s="146" t="e">
        <f t="shared" si="41"/>
        <v>#REF!</v>
      </c>
      <c r="I121" s="146" t="e">
        <f t="shared" si="41"/>
        <v>#REF!</v>
      </c>
      <c r="J121" s="146" t="e">
        <f t="shared" si="41"/>
        <v>#REF!</v>
      </c>
      <c r="K121" s="146" t="e">
        <f t="shared" si="41"/>
        <v>#REF!</v>
      </c>
      <c r="L121" s="146" t="e">
        <f t="shared" si="41"/>
        <v>#REF!</v>
      </c>
      <c r="M121" s="146" t="e">
        <f t="shared" si="41"/>
        <v>#REF!</v>
      </c>
      <c r="N121" s="146" t="e">
        <f t="shared" si="41"/>
        <v>#REF!</v>
      </c>
      <c r="O121" s="146" t="e">
        <f t="shared" si="41"/>
        <v>#REF!</v>
      </c>
      <c r="P121" s="146" t="e">
        <f t="shared" si="41"/>
        <v>#REF!</v>
      </c>
      <c r="Q121" s="146" t="e">
        <f t="shared" si="41"/>
        <v>#REF!</v>
      </c>
      <c r="R121" s="146" t="e">
        <f t="shared" si="41"/>
        <v>#REF!</v>
      </c>
      <c r="S121" s="146" t="e">
        <f t="shared" si="41"/>
        <v>#REF!</v>
      </c>
      <c r="T121" s="146" t="e">
        <f t="shared" si="41"/>
        <v>#REF!</v>
      </c>
      <c r="U121" s="146" t="e">
        <f t="shared" si="41"/>
        <v>#REF!</v>
      </c>
      <c r="V121" s="146" t="e">
        <f t="shared" si="41"/>
        <v>#REF!</v>
      </c>
      <c r="W121" s="146" t="e">
        <f t="shared" si="41"/>
        <v>#REF!</v>
      </c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46"/>
      <c r="AK121" s="147"/>
      <c r="AM121" s="117" t="e">
        <f>E121</f>
        <v>#REF!</v>
      </c>
      <c r="AN121" s="56" t="e">
        <f>Тарифы!#REF!</f>
        <v>#REF!</v>
      </c>
      <c r="AO121" s="55" t="e">
        <f>AM121*AN121</f>
        <v>#REF!</v>
      </c>
      <c r="AP121" s="118" t="e">
        <f>SUMPRODUCT(E121:V121,E$119:V$119)/SUM(E$119:V$119)</f>
        <v>#REF!</v>
      </c>
      <c r="AQ121" s="58" t="e">
        <f>AO121/AP121/SUM($E$119:$AB$119)*365</f>
        <v>#REF!</v>
      </c>
      <c r="AR121" s="59">
        <f>$P$26</f>
        <v>0.16</v>
      </c>
      <c r="AS121" s="116">
        <v>3.0611557999566143E-2</v>
      </c>
      <c r="AT121" s="60">
        <v>2E-3</v>
      </c>
      <c r="AU121" s="60">
        <v>2.3999999999999998E-3</v>
      </c>
      <c r="AV121" s="60">
        <v>1.4999999999999999E-2</v>
      </c>
      <c r="AW121" s="55" t="e">
        <f>$AP121*AR121/365*SUM($E$119:$V$119)</f>
        <v>#REF!</v>
      </c>
      <c r="AX121" s="55" t="e">
        <f>$AP121*AS121/365*SUM($E$119:$V$119)</f>
        <v>#REF!</v>
      </c>
      <c r="AY121" s="55" t="e">
        <f>$AP121*AT121/365*SUM($E$119:$V$119)</f>
        <v>#REF!</v>
      </c>
      <c r="AZ121" s="55" t="e">
        <f>$AP121*AU121/365*SUM($E$119:$V$119)</f>
        <v>#REF!</v>
      </c>
      <c r="BA121" s="55" t="e">
        <f>$AP121*AV121/365*SUM($E$119:$V$119)</f>
        <v>#REF!</v>
      </c>
      <c r="BB121" s="55" t="e">
        <f>AO121-SUM(AW121:BA121)</f>
        <v>#REF!</v>
      </c>
      <c r="BC121" s="58" t="e">
        <f>BB121/AP121/SUM(E119:G119)*365</f>
        <v>#REF!</v>
      </c>
    </row>
    <row r="122" spans="1:55" x14ac:dyDescent="0.25">
      <c r="B122">
        <v>1</v>
      </c>
      <c r="D122" s="108">
        <v>44409</v>
      </c>
      <c r="E122" s="148"/>
      <c r="F122" s="100" t="e">
        <f>F66</f>
        <v>#REF!</v>
      </c>
      <c r="G122" s="100" t="e">
        <f>F122-$F122/18</f>
        <v>#REF!</v>
      </c>
      <c r="H122" s="100" t="e">
        <f t="shared" ref="H122:X122" si="42">G122-$F122/18</f>
        <v>#REF!</v>
      </c>
      <c r="I122" s="100" t="e">
        <f t="shared" si="42"/>
        <v>#REF!</v>
      </c>
      <c r="J122" s="100" t="e">
        <f t="shared" si="42"/>
        <v>#REF!</v>
      </c>
      <c r="K122" s="100" t="e">
        <f t="shared" si="42"/>
        <v>#REF!</v>
      </c>
      <c r="L122" s="100" t="e">
        <f t="shared" si="42"/>
        <v>#REF!</v>
      </c>
      <c r="M122" s="100" t="e">
        <f t="shared" si="42"/>
        <v>#REF!</v>
      </c>
      <c r="N122" s="100" t="e">
        <f t="shared" si="42"/>
        <v>#REF!</v>
      </c>
      <c r="O122" s="100" t="e">
        <f t="shared" si="42"/>
        <v>#REF!</v>
      </c>
      <c r="P122" s="100" t="e">
        <f t="shared" si="42"/>
        <v>#REF!</v>
      </c>
      <c r="Q122" s="100" t="e">
        <f t="shared" si="42"/>
        <v>#REF!</v>
      </c>
      <c r="R122" s="100" t="e">
        <f t="shared" si="42"/>
        <v>#REF!</v>
      </c>
      <c r="S122" s="100" t="e">
        <f t="shared" si="42"/>
        <v>#REF!</v>
      </c>
      <c r="T122" s="100" t="e">
        <f t="shared" si="42"/>
        <v>#REF!</v>
      </c>
      <c r="U122" s="100" t="e">
        <f t="shared" si="42"/>
        <v>#REF!</v>
      </c>
      <c r="V122" s="100" t="e">
        <f t="shared" si="42"/>
        <v>#REF!</v>
      </c>
      <c r="W122" s="100" t="e">
        <f t="shared" si="42"/>
        <v>#REF!</v>
      </c>
      <c r="X122" s="100" t="e">
        <f t="shared" si="42"/>
        <v>#REF!</v>
      </c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2"/>
      <c r="AM122" s="118" t="e">
        <f ca="1">OFFSET(E121,1,B122)</f>
        <v>#REF!</v>
      </c>
      <c r="AN122" s="56" t="e">
        <f>Тарифы!#REF!</f>
        <v>#REF!</v>
      </c>
      <c r="AO122" s="55" t="e">
        <f t="shared" ref="AO122:AO128" ca="1" si="43">AM122*AN122</f>
        <v>#REF!</v>
      </c>
      <c r="AP122" s="118" t="e">
        <f>SUMPRODUCT(F122:W122,F$119:W$119)/SUM(F$119:W$119)</f>
        <v>#REF!</v>
      </c>
      <c r="AQ122" s="58" t="e">
        <f ca="1">AO122/AP122/SUM($F$119:$AC$119)*365</f>
        <v>#REF!</v>
      </c>
      <c r="AR122" s="59">
        <f t="shared" ref="AR122:AR129" si="44">$P$26</f>
        <v>0.16</v>
      </c>
      <c r="AS122" s="116">
        <v>3.0611557999566143E-2</v>
      </c>
      <c r="AT122" s="60">
        <v>2E-3</v>
      </c>
      <c r="AU122" s="60">
        <v>2.3999999999999998E-3</v>
      </c>
      <c r="AV122" s="60">
        <v>1.4999999999999999E-2</v>
      </c>
      <c r="AW122" s="55" t="e">
        <f>$AP122*AR122/365*SUM($F$119:$W$119)</f>
        <v>#REF!</v>
      </c>
      <c r="AX122" s="55" t="e">
        <f>$AP122*AS122/365*SUM($F$119:$W$119)</f>
        <v>#REF!</v>
      </c>
      <c r="AY122" s="55" t="e">
        <f>$AP122*AT122/365*SUM($F$119:$W$119)</f>
        <v>#REF!</v>
      </c>
      <c r="AZ122" s="55" t="e">
        <f>$AP122*AU122/365*SUM($F$119:$W$119)</f>
        <v>#REF!</v>
      </c>
      <c r="BA122" s="55" t="e">
        <f>$AP122*AV122/365*SUM($F$119:$W$119)</f>
        <v>#REF!</v>
      </c>
      <c r="BB122" s="55" t="e">
        <f t="shared" ref="BB122:BB127" ca="1" si="45">AO122-SUM(AW122:BA122)</f>
        <v>#REF!</v>
      </c>
      <c r="BC122" s="58" t="e">
        <f ca="1">BB122/AP122/SUM(F119:H119)*365</f>
        <v>#REF!</v>
      </c>
    </row>
    <row r="123" spans="1:55" x14ac:dyDescent="0.25">
      <c r="B123">
        <v>2</v>
      </c>
      <c r="D123" s="108">
        <v>44440</v>
      </c>
      <c r="E123" s="148"/>
      <c r="F123" s="100"/>
      <c r="G123" s="100" t="e">
        <f>G66</f>
        <v>#REF!</v>
      </c>
      <c r="H123" s="100" t="e">
        <f>G123-$G123/18</f>
        <v>#REF!</v>
      </c>
      <c r="I123" s="100" t="e">
        <f t="shared" ref="I123:Y123" si="46">H123-$G123/18</f>
        <v>#REF!</v>
      </c>
      <c r="J123" s="100" t="e">
        <f t="shared" si="46"/>
        <v>#REF!</v>
      </c>
      <c r="K123" s="100" t="e">
        <f t="shared" si="46"/>
        <v>#REF!</v>
      </c>
      <c r="L123" s="100" t="e">
        <f t="shared" si="46"/>
        <v>#REF!</v>
      </c>
      <c r="M123" s="100" t="e">
        <f t="shared" si="46"/>
        <v>#REF!</v>
      </c>
      <c r="N123" s="100" t="e">
        <f t="shared" si="46"/>
        <v>#REF!</v>
      </c>
      <c r="O123" s="100" t="e">
        <f t="shared" si="46"/>
        <v>#REF!</v>
      </c>
      <c r="P123" s="100" t="e">
        <f t="shared" si="46"/>
        <v>#REF!</v>
      </c>
      <c r="Q123" s="100" t="e">
        <f t="shared" si="46"/>
        <v>#REF!</v>
      </c>
      <c r="R123" s="100" t="e">
        <f t="shared" si="46"/>
        <v>#REF!</v>
      </c>
      <c r="S123" s="100" t="e">
        <f t="shared" si="46"/>
        <v>#REF!</v>
      </c>
      <c r="T123" s="100" t="e">
        <f t="shared" si="46"/>
        <v>#REF!</v>
      </c>
      <c r="U123" s="100" t="e">
        <f t="shared" si="46"/>
        <v>#REF!</v>
      </c>
      <c r="V123" s="100" t="e">
        <f t="shared" si="46"/>
        <v>#REF!</v>
      </c>
      <c r="W123" s="100" t="e">
        <f t="shared" si="46"/>
        <v>#REF!</v>
      </c>
      <c r="X123" s="100" t="e">
        <f t="shared" si="46"/>
        <v>#REF!</v>
      </c>
      <c r="Y123" s="100" t="e">
        <f t="shared" si="46"/>
        <v>#REF!</v>
      </c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2"/>
      <c r="AM123" s="118" t="e">
        <f ca="1">OFFSET(E122,1,B123)</f>
        <v>#REF!</v>
      </c>
      <c r="AN123" s="56" t="e">
        <f>Тарифы!#REF!</f>
        <v>#REF!</v>
      </c>
      <c r="AO123" s="55" t="e">
        <f t="shared" ca="1" si="43"/>
        <v>#REF!</v>
      </c>
      <c r="AP123" s="118" t="e">
        <f>SUMPRODUCT(G123:X123,G$119:X$119)/SUM(G$119:X$119)</f>
        <v>#REF!</v>
      </c>
      <c r="AQ123" s="58" t="e">
        <f ca="1">AO123/AP123/SUM($G$119:$AD$119)*365</f>
        <v>#REF!</v>
      </c>
      <c r="AR123" s="59">
        <f t="shared" si="44"/>
        <v>0.16</v>
      </c>
      <c r="AS123" s="116">
        <v>3.0611557999566143E-2</v>
      </c>
      <c r="AT123" s="60">
        <v>2E-3</v>
      </c>
      <c r="AU123" s="60">
        <v>2.3999999999999998E-3</v>
      </c>
      <c r="AV123" s="60">
        <v>1.4999999999999999E-2</v>
      </c>
      <c r="AW123" s="55" t="e">
        <f>$AP123*AR123/365*SUM($G$119:$X$119)</f>
        <v>#REF!</v>
      </c>
      <c r="AX123" s="55" t="e">
        <f>$AP123*AS123/365*SUM($G$119:$X$119)</f>
        <v>#REF!</v>
      </c>
      <c r="AY123" s="55" t="e">
        <f>$AP123*AT123/365*SUM($G$119:$X$119)</f>
        <v>#REF!</v>
      </c>
      <c r="AZ123" s="55" t="e">
        <f>$AP123*AU123/365*SUM($G$119:$X$119)</f>
        <v>#REF!</v>
      </c>
      <c r="BA123" s="55" t="e">
        <f>$AP123*AV123/365*SUM($G$119:$X$119)</f>
        <v>#REF!</v>
      </c>
      <c r="BB123" s="55" t="e">
        <f t="shared" ca="1" si="45"/>
        <v>#REF!</v>
      </c>
      <c r="BC123" s="58" t="e">
        <f ca="1">BB123/AP123/SUM(G119:I119)*365</f>
        <v>#REF!</v>
      </c>
    </row>
    <row r="124" spans="1:55" x14ac:dyDescent="0.25">
      <c r="B124">
        <v>3</v>
      </c>
      <c r="D124" s="108">
        <v>44470</v>
      </c>
      <c r="E124" s="148"/>
      <c r="F124" s="100"/>
      <c r="G124" s="100"/>
      <c r="H124" s="100" t="e">
        <f>H66</f>
        <v>#REF!</v>
      </c>
      <c r="I124" s="100" t="e">
        <f>H124-$H124/18</f>
        <v>#REF!</v>
      </c>
      <c r="J124" s="100" t="e">
        <f t="shared" ref="J124:Z124" si="47">I124-$H124/18</f>
        <v>#REF!</v>
      </c>
      <c r="K124" s="100" t="e">
        <f t="shared" si="47"/>
        <v>#REF!</v>
      </c>
      <c r="L124" s="100" t="e">
        <f t="shared" si="47"/>
        <v>#REF!</v>
      </c>
      <c r="M124" s="100" t="e">
        <f t="shared" si="47"/>
        <v>#REF!</v>
      </c>
      <c r="N124" s="100" t="e">
        <f t="shared" si="47"/>
        <v>#REF!</v>
      </c>
      <c r="O124" s="100" t="e">
        <f t="shared" si="47"/>
        <v>#REF!</v>
      </c>
      <c r="P124" s="100" t="e">
        <f t="shared" si="47"/>
        <v>#REF!</v>
      </c>
      <c r="Q124" s="100" t="e">
        <f t="shared" si="47"/>
        <v>#REF!</v>
      </c>
      <c r="R124" s="100" t="e">
        <f t="shared" si="47"/>
        <v>#REF!</v>
      </c>
      <c r="S124" s="100" t="e">
        <f t="shared" si="47"/>
        <v>#REF!</v>
      </c>
      <c r="T124" s="100" t="e">
        <f t="shared" si="47"/>
        <v>#REF!</v>
      </c>
      <c r="U124" s="100" t="e">
        <f t="shared" si="47"/>
        <v>#REF!</v>
      </c>
      <c r="V124" s="100" t="e">
        <f t="shared" si="47"/>
        <v>#REF!</v>
      </c>
      <c r="W124" s="100" t="e">
        <f t="shared" si="47"/>
        <v>#REF!</v>
      </c>
      <c r="X124" s="100" t="e">
        <f t="shared" si="47"/>
        <v>#REF!</v>
      </c>
      <c r="Y124" s="100" t="e">
        <f t="shared" si="47"/>
        <v>#REF!</v>
      </c>
      <c r="Z124" s="100" t="e">
        <f t="shared" si="47"/>
        <v>#REF!</v>
      </c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2"/>
      <c r="AM124" s="118" t="e">
        <f t="shared" ref="AM124:AM128" ca="1" si="48">OFFSET(E123,1,B124)</f>
        <v>#REF!</v>
      </c>
      <c r="AN124" s="56" t="e">
        <f>Тарифы!#REF!</f>
        <v>#REF!</v>
      </c>
      <c r="AO124" s="55" t="e">
        <f t="shared" ca="1" si="43"/>
        <v>#REF!</v>
      </c>
      <c r="AP124" s="118" t="e">
        <f>SUMPRODUCT(H124:Y124,H$119:Y$119)/SUM(H$119:Y$119)</f>
        <v>#REF!</v>
      </c>
      <c r="AQ124" s="58" t="e">
        <f ca="1">AO124/AP124/SUM($H$119:$AE$119)*365</f>
        <v>#REF!</v>
      </c>
      <c r="AR124" s="59">
        <f t="shared" si="44"/>
        <v>0.16</v>
      </c>
      <c r="AS124" s="116">
        <v>3.0611557999566143E-2</v>
      </c>
      <c r="AT124" s="60">
        <v>2E-3</v>
      </c>
      <c r="AU124" s="60">
        <v>2.3999999999999998E-3</v>
      </c>
      <c r="AV124" s="60">
        <v>1.4999999999999999E-2</v>
      </c>
      <c r="AW124" s="55" t="e">
        <f>$AP124*AR124/365*SUM($H$119:$Y$119)</f>
        <v>#REF!</v>
      </c>
      <c r="AX124" s="55" t="e">
        <f>$AP124*AS124/365*SUM($H$119:$Y$119)</f>
        <v>#REF!</v>
      </c>
      <c r="AY124" s="55" t="e">
        <f>$AP124*AT124/365*SUM($H$119:$Y$119)</f>
        <v>#REF!</v>
      </c>
      <c r="AZ124" s="55" t="e">
        <f>$AP124*AU124/365*SUM($H$119:$Y$119)</f>
        <v>#REF!</v>
      </c>
      <c r="BA124" s="55" t="e">
        <f>$AP124*AV124/365*SUM($H$119:$Y$119)</f>
        <v>#REF!</v>
      </c>
      <c r="BB124" s="55" t="e">
        <f t="shared" ca="1" si="45"/>
        <v>#REF!</v>
      </c>
      <c r="BC124" s="58" t="e">
        <f ca="1">BB124/AP124/SUM(H119:J119)*365</f>
        <v>#REF!</v>
      </c>
    </row>
    <row r="125" spans="1:55" x14ac:dyDescent="0.25">
      <c r="B125">
        <v>4</v>
      </c>
      <c r="D125" s="108">
        <v>44501</v>
      </c>
      <c r="E125" s="148"/>
      <c r="F125" s="100"/>
      <c r="G125" s="100"/>
      <c r="H125" s="100"/>
      <c r="I125" s="100" t="e">
        <f>I66</f>
        <v>#REF!</v>
      </c>
      <c r="J125" s="100" t="e">
        <f>I125-$I125/18</f>
        <v>#REF!</v>
      </c>
      <c r="K125" s="100" t="e">
        <f t="shared" ref="K125:AA125" si="49">J125-$I125/18</f>
        <v>#REF!</v>
      </c>
      <c r="L125" s="100" t="e">
        <f t="shared" si="49"/>
        <v>#REF!</v>
      </c>
      <c r="M125" s="100" t="e">
        <f t="shared" si="49"/>
        <v>#REF!</v>
      </c>
      <c r="N125" s="100" t="e">
        <f t="shared" si="49"/>
        <v>#REF!</v>
      </c>
      <c r="O125" s="100" t="e">
        <f t="shared" si="49"/>
        <v>#REF!</v>
      </c>
      <c r="P125" s="100" t="e">
        <f t="shared" si="49"/>
        <v>#REF!</v>
      </c>
      <c r="Q125" s="100" t="e">
        <f t="shared" si="49"/>
        <v>#REF!</v>
      </c>
      <c r="R125" s="100" t="e">
        <f t="shared" si="49"/>
        <v>#REF!</v>
      </c>
      <c r="S125" s="100" t="e">
        <f t="shared" si="49"/>
        <v>#REF!</v>
      </c>
      <c r="T125" s="100" t="e">
        <f t="shared" si="49"/>
        <v>#REF!</v>
      </c>
      <c r="U125" s="100" t="e">
        <f t="shared" si="49"/>
        <v>#REF!</v>
      </c>
      <c r="V125" s="100" t="e">
        <f t="shared" si="49"/>
        <v>#REF!</v>
      </c>
      <c r="W125" s="100" t="e">
        <f t="shared" si="49"/>
        <v>#REF!</v>
      </c>
      <c r="X125" s="100" t="e">
        <f t="shared" si="49"/>
        <v>#REF!</v>
      </c>
      <c r="Y125" s="100" t="e">
        <f t="shared" si="49"/>
        <v>#REF!</v>
      </c>
      <c r="Z125" s="100" t="e">
        <f t="shared" si="49"/>
        <v>#REF!</v>
      </c>
      <c r="AA125" s="100" t="e">
        <f t="shared" si="49"/>
        <v>#REF!</v>
      </c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2"/>
      <c r="AM125" s="118" t="e">
        <f t="shared" ca="1" si="48"/>
        <v>#REF!</v>
      </c>
      <c r="AN125" s="56" t="e">
        <f>Тарифы!#REF!</f>
        <v>#REF!</v>
      </c>
      <c r="AO125" s="55" t="e">
        <f t="shared" ca="1" si="43"/>
        <v>#REF!</v>
      </c>
      <c r="AP125" s="118" t="e">
        <f>SUMPRODUCT(I125:Z125,I$119:Z$119)/SUM(I$119:Z$119)</f>
        <v>#REF!</v>
      </c>
      <c r="AQ125" s="58" t="e">
        <f ca="1">AO125/AP125/SUM($I$119:$AF$119)*365</f>
        <v>#REF!</v>
      </c>
      <c r="AR125" s="59">
        <f t="shared" si="44"/>
        <v>0.16</v>
      </c>
      <c r="AS125" s="116">
        <v>3.0611557999566143E-2</v>
      </c>
      <c r="AT125" s="60">
        <v>2E-3</v>
      </c>
      <c r="AU125" s="60">
        <v>2.3999999999999998E-3</v>
      </c>
      <c r="AV125" s="60">
        <v>1.4999999999999999E-2</v>
      </c>
      <c r="AW125" s="55" t="e">
        <f>$AP125*AR125/365*SUM($I$119:$Z$119)</f>
        <v>#REF!</v>
      </c>
      <c r="AX125" s="55" t="e">
        <f>$AP125*AS125/365*SUM($I$119:$Z$119)</f>
        <v>#REF!</v>
      </c>
      <c r="AY125" s="55" t="e">
        <f>$AP125*AT125/365*SUM($I$119:$Z$119)</f>
        <v>#REF!</v>
      </c>
      <c r="AZ125" s="55" t="e">
        <f>$AP125*AU125/365*SUM($I$119:$Z$119)</f>
        <v>#REF!</v>
      </c>
      <c r="BA125" s="55" t="e">
        <f>$AP125*AV125/365*SUM($I$119:$Z$119)</f>
        <v>#REF!</v>
      </c>
      <c r="BB125" s="55" t="e">
        <f t="shared" ca="1" si="45"/>
        <v>#REF!</v>
      </c>
      <c r="BC125" s="58" t="e">
        <f ca="1">BB125/AP125/SUM(I119:K119)*365</f>
        <v>#REF!</v>
      </c>
    </row>
    <row r="126" spans="1:55" x14ac:dyDescent="0.25">
      <c r="B126">
        <v>5</v>
      </c>
      <c r="D126" s="108">
        <v>44531</v>
      </c>
      <c r="E126" s="148"/>
      <c r="F126" s="100"/>
      <c r="G126" s="100"/>
      <c r="H126" s="100"/>
      <c r="I126" s="100"/>
      <c r="J126" s="100" t="e">
        <f>J66</f>
        <v>#REF!</v>
      </c>
      <c r="K126" s="100" t="e">
        <f>J126-$J126/18</f>
        <v>#REF!</v>
      </c>
      <c r="L126" s="100" t="e">
        <f t="shared" ref="L126:AB126" si="50">K126-$J126/18</f>
        <v>#REF!</v>
      </c>
      <c r="M126" s="100" t="e">
        <f t="shared" si="50"/>
        <v>#REF!</v>
      </c>
      <c r="N126" s="100" t="e">
        <f t="shared" si="50"/>
        <v>#REF!</v>
      </c>
      <c r="O126" s="100" t="e">
        <f t="shared" si="50"/>
        <v>#REF!</v>
      </c>
      <c r="P126" s="100" t="e">
        <f t="shared" si="50"/>
        <v>#REF!</v>
      </c>
      <c r="Q126" s="100" t="e">
        <f t="shared" si="50"/>
        <v>#REF!</v>
      </c>
      <c r="R126" s="100" t="e">
        <f t="shared" si="50"/>
        <v>#REF!</v>
      </c>
      <c r="S126" s="100" t="e">
        <f t="shared" si="50"/>
        <v>#REF!</v>
      </c>
      <c r="T126" s="100" t="e">
        <f t="shared" si="50"/>
        <v>#REF!</v>
      </c>
      <c r="U126" s="100" t="e">
        <f t="shared" si="50"/>
        <v>#REF!</v>
      </c>
      <c r="V126" s="100" t="e">
        <f t="shared" si="50"/>
        <v>#REF!</v>
      </c>
      <c r="W126" s="100" t="e">
        <f t="shared" si="50"/>
        <v>#REF!</v>
      </c>
      <c r="X126" s="100" t="e">
        <f t="shared" si="50"/>
        <v>#REF!</v>
      </c>
      <c r="Y126" s="100" t="e">
        <f t="shared" si="50"/>
        <v>#REF!</v>
      </c>
      <c r="Z126" s="100" t="e">
        <f t="shared" si="50"/>
        <v>#REF!</v>
      </c>
      <c r="AA126" s="100" t="e">
        <f t="shared" si="50"/>
        <v>#REF!</v>
      </c>
      <c r="AB126" s="100" t="e">
        <f t="shared" si="50"/>
        <v>#REF!</v>
      </c>
      <c r="AC126" s="100"/>
      <c r="AD126" s="100"/>
      <c r="AE126" s="100"/>
      <c r="AF126" s="100"/>
      <c r="AG126" s="100"/>
      <c r="AH126" s="100"/>
      <c r="AI126" s="100"/>
      <c r="AJ126" s="100"/>
      <c r="AK126" s="102"/>
      <c r="AM126" s="118" t="e">
        <f t="shared" ca="1" si="48"/>
        <v>#REF!</v>
      </c>
      <c r="AN126" s="56" t="e">
        <f>Тарифы!#REF!</f>
        <v>#REF!</v>
      </c>
      <c r="AO126" s="55" t="e">
        <f t="shared" ca="1" si="43"/>
        <v>#REF!</v>
      </c>
      <c r="AP126" s="118" t="e">
        <f>SUMPRODUCT(J126:AA126,J$119:AA$119)/SUM(J$119:AA$119)</f>
        <v>#REF!</v>
      </c>
      <c r="AQ126" s="58" t="e">
        <f ca="1">AO126/AP126/SUM($J$119:$AG$119)*365</f>
        <v>#REF!</v>
      </c>
      <c r="AR126" s="59">
        <f t="shared" si="44"/>
        <v>0.16</v>
      </c>
      <c r="AS126" s="116">
        <v>3.0611557999566143E-2</v>
      </c>
      <c r="AT126" s="60">
        <v>2E-3</v>
      </c>
      <c r="AU126" s="60">
        <v>2.3999999999999998E-3</v>
      </c>
      <c r="AV126" s="60">
        <v>1.4999999999999999E-2</v>
      </c>
      <c r="AW126" s="55" t="e">
        <f>$AP126*AR126/365*SUM($J$119:$AA$119)</f>
        <v>#REF!</v>
      </c>
      <c r="AX126" s="55" t="e">
        <f>$AP126*AS126/365*SUM($J$119:$AA$119)</f>
        <v>#REF!</v>
      </c>
      <c r="AY126" s="55" t="e">
        <f>$AP126*AT126/365*SUM($J$119:$AA$119)</f>
        <v>#REF!</v>
      </c>
      <c r="AZ126" s="55" t="e">
        <f>$AP126*AU126/365*SUM($J$119:$AA$119)</f>
        <v>#REF!</v>
      </c>
      <c r="BA126" s="55" t="e">
        <f>$AP126*AV126/365*SUM($J$119:$AA$119)</f>
        <v>#REF!</v>
      </c>
      <c r="BB126" s="55" t="e">
        <f t="shared" ca="1" si="45"/>
        <v>#REF!</v>
      </c>
      <c r="BC126" s="58" t="e">
        <f ca="1">BB126/AP126/SUM(J119:L119)*365</f>
        <v>#REF!</v>
      </c>
    </row>
    <row r="127" spans="1:55" x14ac:dyDescent="0.25">
      <c r="B127">
        <v>6</v>
      </c>
      <c r="D127" s="108">
        <v>44562</v>
      </c>
      <c r="E127" s="148"/>
      <c r="F127" s="100"/>
      <c r="G127" s="100"/>
      <c r="H127" s="100"/>
      <c r="I127" s="100"/>
      <c r="J127" s="100"/>
      <c r="K127" s="100" t="e">
        <f>K66</f>
        <v>#REF!</v>
      </c>
      <c r="L127" s="100" t="e">
        <f>K127-$K127/18</f>
        <v>#REF!</v>
      </c>
      <c r="M127" s="100" t="e">
        <f t="shared" ref="M127:AC127" si="51">L127-$K127/18</f>
        <v>#REF!</v>
      </c>
      <c r="N127" s="100" t="e">
        <f t="shared" si="51"/>
        <v>#REF!</v>
      </c>
      <c r="O127" s="100" t="e">
        <f t="shared" si="51"/>
        <v>#REF!</v>
      </c>
      <c r="P127" s="100" t="e">
        <f t="shared" si="51"/>
        <v>#REF!</v>
      </c>
      <c r="Q127" s="100" t="e">
        <f t="shared" si="51"/>
        <v>#REF!</v>
      </c>
      <c r="R127" s="100" t="e">
        <f t="shared" si="51"/>
        <v>#REF!</v>
      </c>
      <c r="S127" s="100" t="e">
        <f t="shared" si="51"/>
        <v>#REF!</v>
      </c>
      <c r="T127" s="100" t="e">
        <f t="shared" si="51"/>
        <v>#REF!</v>
      </c>
      <c r="U127" s="100" t="e">
        <f t="shared" si="51"/>
        <v>#REF!</v>
      </c>
      <c r="V127" s="100" t="e">
        <f t="shared" si="51"/>
        <v>#REF!</v>
      </c>
      <c r="W127" s="100" t="e">
        <f t="shared" si="51"/>
        <v>#REF!</v>
      </c>
      <c r="X127" s="100" t="e">
        <f t="shared" si="51"/>
        <v>#REF!</v>
      </c>
      <c r="Y127" s="100" t="e">
        <f t="shared" si="51"/>
        <v>#REF!</v>
      </c>
      <c r="Z127" s="100" t="e">
        <f t="shared" si="51"/>
        <v>#REF!</v>
      </c>
      <c r="AA127" s="100" t="e">
        <f t="shared" si="51"/>
        <v>#REF!</v>
      </c>
      <c r="AB127" s="100" t="e">
        <f t="shared" si="51"/>
        <v>#REF!</v>
      </c>
      <c r="AC127" s="100" t="e">
        <f t="shared" si="51"/>
        <v>#REF!</v>
      </c>
      <c r="AD127" s="100"/>
      <c r="AE127" s="100"/>
      <c r="AF127" s="100"/>
      <c r="AG127" s="100"/>
      <c r="AH127" s="100"/>
      <c r="AI127" s="100"/>
      <c r="AJ127" s="100"/>
      <c r="AK127" s="102"/>
      <c r="AM127" s="118" t="e">
        <f t="shared" ca="1" si="48"/>
        <v>#REF!</v>
      </c>
      <c r="AN127" s="56" t="e">
        <f>Тарифы!#REF!</f>
        <v>#REF!</v>
      </c>
      <c r="AO127" s="55" t="e">
        <f t="shared" ca="1" si="43"/>
        <v>#REF!</v>
      </c>
      <c r="AP127" s="118" t="e">
        <f>SUMPRODUCT(K127:AB127,K$119:AB$119)/SUM(K$119:AB$119)</f>
        <v>#REF!</v>
      </c>
      <c r="AQ127" s="58" t="e">
        <f ca="1">AO127/AP127/SUM($K$119:$AH$119)*365</f>
        <v>#REF!</v>
      </c>
      <c r="AR127" s="59">
        <f t="shared" si="44"/>
        <v>0.16</v>
      </c>
      <c r="AS127" s="116">
        <v>3.0611557999566101E-2</v>
      </c>
      <c r="AT127" s="60">
        <v>2E-3</v>
      </c>
      <c r="AU127" s="60">
        <v>2.3999999999999998E-3</v>
      </c>
      <c r="AV127" s="60">
        <v>1.4999999999999999E-2</v>
      </c>
      <c r="AW127" s="55" t="e">
        <f>$AP127*AR127/365*SUM($K$119:$AB$119)</f>
        <v>#REF!</v>
      </c>
      <c r="AX127" s="55" t="e">
        <f>$AP127*AS127/365*SUM($K$119:$AB$119)</f>
        <v>#REF!</v>
      </c>
      <c r="AY127" s="55" t="e">
        <f>$AP127*AT127/365*SUM($K$119:$AB$119)</f>
        <v>#REF!</v>
      </c>
      <c r="AZ127" s="55" t="e">
        <f>$AP127*AU127/365*SUM($K$119:$AB$119)</f>
        <v>#REF!</v>
      </c>
      <c r="BA127" s="55" t="e">
        <f>$AP127*AV127/365*SUM($K$119:$AB$119)</f>
        <v>#REF!</v>
      </c>
      <c r="BB127" s="55" t="e">
        <f t="shared" ca="1" si="45"/>
        <v>#REF!</v>
      </c>
      <c r="BC127" s="58" t="e">
        <f ca="1">BB127/AP127/SUM(K119:M119)*365</f>
        <v>#REF!</v>
      </c>
    </row>
    <row r="128" spans="1:55" x14ac:dyDescent="0.25">
      <c r="B128">
        <v>7</v>
      </c>
      <c r="D128" s="108">
        <v>44593</v>
      </c>
      <c r="E128" s="148"/>
      <c r="F128" s="100"/>
      <c r="G128" s="100"/>
      <c r="H128" s="100"/>
      <c r="I128" s="100"/>
      <c r="J128" s="100"/>
      <c r="K128" s="100"/>
      <c r="L128" s="100" t="e">
        <f>L66</f>
        <v>#REF!</v>
      </c>
      <c r="M128" s="100" t="e">
        <f>L128-$L128/18</f>
        <v>#REF!</v>
      </c>
      <c r="N128" s="100" t="e">
        <f t="shared" ref="N128:AD128" si="52">M128-$L128/18</f>
        <v>#REF!</v>
      </c>
      <c r="O128" s="100" t="e">
        <f t="shared" si="52"/>
        <v>#REF!</v>
      </c>
      <c r="P128" s="100" t="e">
        <f t="shared" si="52"/>
        <v>#REF!</v>
      </c>
      <c r="Q128" s="100" t="e">
        <f t="shared" si="52"/>
        <v>#REF!</v>
      </c>
      <c r="R128" s="100" t="e">
        <f t="shared" si="52"/>
        <v>#REF!</v>
      </c>
      <c r="S128" s="100" t="e">
        <f t="shared" si="52"/>
        <v>#REF!</v>
      </c>
      <c r="T128" s="100" t="e">
        <f t="shared" si="52"/>
        <v>#REF!</v>
      </c>
      <c r="U128" s="100" t="e">
        <f t="shared" si="52"/>
        <v>#REF!</v>
      </c>
      <c r="V128" s="100" t="e">
        <f t="shared" si="52"/>
        <v>#REF!</v>
      </c>
      <c r="W128" s="100" t="e">
        <f t="shared" si="52"/>
        <v>#REF!</v>
      </c>
      <c r="X128" s="100" t="e">
        <f t="shared" si="52"/>
        <v>#REF!</v>
      </c>
      <c r="Y128" s="100" t="e">
        <f t="shared" si="52"/>
        <v>#REF!</v>
      </c>
      <c r="Z128" s="100" t="e">
        <f t="shared" si="52"/>
        <v>#REF!</v>
      </c>
      <c r="AA128" s="100" t="e">
        <f t="shared" si="52"/>
        <v>#REF!</v>
      </c>
      <c r="AB128" s="100" t="e">
        <f t="shared" si="52"/>
        <v>#REF!</v>
      </c>
      <c r="AC128" s="100" t="e">
        <f t="shared" si="52"/>
        <v>#REF!</v>
      </c>
      <c r="AD128" s="100" t="e">
        <f t="shared" si="52"/>
        <v>#REF!</v>
      </c>
      <c r="AE128" s="100"/>
      <c r="AF128" s="100"/>
      <c r="AG128" s="100"/>
      <c r="AH128" s="100"/>
      <c r="AI128" s="100"/>
      <c r="AJ128" s="100"/>
      <c r="AK128" s="102"/>
      <c r="AM128" s="118" t="e">
        <f t="shared" ca="1" si="48"/>
        <v>#REF!</v>
      </c>
      <c r="AN128" s="56" t="e">
        <f>Тарифы!#REF!</f>
        <v>#REF!</v>
      </c>
      <c r="AO128" s="55" t="e">
        <f t="shared" ca="1" si="43"/>
        <v>#REF!</v>
      </c>
      <c r="AP128" s="118" t="e">
        <f>SUMPRODUCT(L128:AC128,L$119:AC$119)/SUM(L$119:AC$119)</f>
        <v>#REF!</v>
      </c>
      <c r="AQ128" s="58" t="e">
        <f ca="1">AO128/AP128/SUM($L$119:$AI$119)*365</f>
        <v>#REF!</v>
      </c>
      <c r="AR128" s="59">
        <f t="shared" si="44"/>
        <v>0.16</v>
      </c>
      <c r="AS128" s="116">
        <v>3.0611557999566143E-2</v>
      </c>
      <c r="AT128" s="60">
        <v>2E-3</v>
      </c>
      <c r="AU128" s="60">
        <v>2.3999999999999998E-3</v>
      </c>
      <c r="AV128" s="60">
        <v>1.4999999999999999E-2</v>
      </c>
      <c r="AW128" s="55" t="e">
        <f>$AP128*AR128/365*SUM($L$119:$AC$119)</f>
        <v>#REF!</v>
      </c>
      <c r="AX128" s="55" t="e">
        <f>$AP128*AS128/365*SUM($L$119:$AC$119)</f>
        <v>#REF!</v>
      </c>
      <c r="AY128" s="55" t="e">
        <f>$AP128*AT128/365*SUM($L$119:$AC$119)</f>
        <v>#REF!</v>
      </c>
      <c r="AZ128" s="55" t="e">
        <f>$AP128*AU128/365*SUM($L$119:$AC$119)</f>
        <v>#REF!</v>
      </c>
      <c r="BA128" s="55" t="e">
        <f>$AP128*AV128/365*SUM($L$119:$AC$119)</f>
        <v>#REF!</v>
      </c>
      <c r="BB128" s="55" t="e">
        <f ca="1">AO128-SUM(AW128:BA128)</f>
        <v>#REF!</v>
      </c>
      <c r="BC128" s="58" t="e">
        <f ca="1">BB128/AP128/SUM(L119:N119)*365</f>
        <v>#REF!</v>
      </c>
    </row>
    <row r="129" spans="2:55" ht="15.75" thickBot="1" x14ac:dyDescent="0.3">
      <c r="B129">
        <v>8</v>
      </c>
      <c r="D129" s="110">
        <v>44621</v>
      </c>
      <c r="E129" s="149"/>
      <c r="F129" s="106"/>
      <c r="G129" s="106"/>
      <c r="H129" s="106"/>
      <c r="I129" s="106"/>
      <c r="J129" s="106"/>
      <c r="K129" s="106"/>
      <c r="L129" s="106"/>
      <c r="M129" s="106" t="e">
        <f>M66</f>
        <v>#REF!</v>
      </c>
      <c r="N129" s="106" t="e">
        <f>M129-$M129/18</f>
        <v>#REF!</v>
      </c>
      <c r="O129" s="106" t="e">
        <f t="shared" ref="O129:AE129" si="53">N129-$M129/18</f>
        <v>#REF!</v>
      </c>
      <c r="P129" s="106" t="e">
        <f t="shared" si="53"/>
        <v>#REF!</v>
      </c>
      <c r="Q129" s="106" t="e">
        <f t="shared" si="53"/>
        <v>#REF!</v>
      </c>
      <c r="R129" s="106" t="e">
        <f t="shared" si="53"/>
        <v>#REF!</v>
      </c>
      <c r="S129" s="106" t="e">
        <f t="shared" si="53"/>
        <v>#REF!</v>
      </c>
      <c r="T129" s="106" t="e">
        <f t="shared" si="53"/>
        <v>#REF!</v>
      </c>
      <c r="U129" s="106" t="e">
        <f t="shared" si="53"/>
        <v>#REF!</v>
      </c>
      <c r="V129" s="106" t="e">
        <f t="shared" si="53"/>
        <v>#REF!</v>
      </c>
      <c r="W129" s="106" t="e">
        <f t="shared" si="53"/>
        <v>#REF!</v>
      </c>
      <c r="X129" s="106" t="e">
        <f t="shared" si="53"/>
        <v>#REF!</v>
      </c>
      <c r="Y129" s="106" t="e">
        <f t="shared" si="53"/>
        <v>#REF!</v>
      </c>
      <c r="Z129" s="106" t="e">
        <f t="shared" si="53"/>
        <v>#REF!</v>
      </c>
      <c r="AA129" s="106" t="e">
        <f t="shared" si="53"/>
        <v>#REF!</v>
      </c>
      <c r="AB129" s="106" t="e">
        <f t="shared" si="53"/>
        <v>#REF!</v>
      </c>
      <c r="AC129" s="106" t="e">
        <f t="shared" si="53"/>
        <v>#REF!</v>
      </c>
      <c r="AD129" s="106" t="e">
        <f t="shared" si="53"/>
        <v>#REF!</v>
      </c>
      <c r="AE129" s="106" t="e">
        <f t="shared" si="53"/>
        <v>#REF!</v>
      </c>
      <c r="AF129" s="106"/>
      <c r="AG129" s="106"/>
      <c r="AH129" s="106"/>
      <c r="AI129" s="106"/>
      <c r="AJ129" s="106"/>
      <c r="AK129" s="150"/>
      <c r="AM129" s="118" t="e">
        <f ca="1">OFFSET(E128,1,B129)</f>
        <v>#REF!</v>
      </c>
      <c r="AN129" s="56" t="e">
        <f>Тарифы!#REF!</f>
        <v>#REF!</v>
      </c>
      <c r="AO129" s="55" t="e">
        <f ca="1">AM129*AN129</f>
        <v>#REF!</v>
      </c>
      <c r="AP129" s="118" t="e">
        <f>SUMPRODUCT(M129:AD129,M$119:AD$119)/SUM(M$119:AD$119)</f>
        <v>#REF!</v>
      </c>
      <c r="AQ129" s="58" t="e">
        <f ca="1">AO129/AP129/SUM($M$119:$AJ$119)*365</f>
        <v>#REF!</v>
      </c>
      <c r="AR129" s="59">
        <f t="shared" si="44"/>
        <v>0.16</v>
      </c>
      <c r="AS129" s="116">
        <v>3.0611557999566143E-2</v>
      </c>
      <c r="AT129" s="60">
        <v>2E-3</v>
      </c>
      <c r="AU129" s="60">
        <v>2.3999999999999998E-3</v>
      </c>
      <c r="AV129" s="60">
        <v>1.4999999999999999E-2</v>
      </c>
      <c r="AW129" s="55" t="e">
        <f>$AP129*AR129/365*SUM($M$119:$AD$119)</f>
        <v>#REF!</v>
      </c>
      <c r="AX129" s="55" t="e">
        <f>$AP129*AS129/365*SUM($M$119:$AD$119)</f>
        <v>#REF!</v>
      </c>
      <c r="AY129" s="55" t="e">
        <f>$AP129*AT129/365*SUM($M$119:$AD$119)</f>
        <v>#REF!</v>
      </c>
      <c r="AZ129" s="55" t="e">
        <f>$AP129*AU129/365*SUM($M$119:$AD$119)</f>
        <v>#REF!</v>
      </c>
      <c r="BA129" s="55" t="e">
        <f>$AP129*AV129/365*SUM($M$119:$AD$119)</f>
        <v>#REF!</v>
      </c>
      <c r="BB129" s="55" t="e">
        <f ca="1">AO129-SUM(AW129:BA129)</f>
        <v>#REF!</v>
      </c>
      <c r="BC129" s="58" t="e">
        <f ca="1">BB129/AP129/SUM(M119:O119)*365</f>
        <v>#REF!</v>
      </c>
    </row>
    <row r="130" spans="2:55" x14ac:dyDescent="0.25">
      <c r="D130" s="96"/>
    </row>
    <row r="131" spans="2:55" x14ac:dyDescent="0.25">
      <c r="D131" s="96"/>
      <c r="BB131" s="121" t="e">
        <f>SUM(BB121:BB129)</f>
        <v>#REF!</v>
      </c>
      <c r="BC131" s="97" t="s">
        <v>267</v>
      </c>
    </row>
    <row r="132" spans="2:55" x14ac:dyDescent="0.25">
      <c r="D132" s="96"/>
      <c r="BC132" s="97"/>
    </row>
    <row r="133" spans="2:55" x14ac:dyDescent="0.25">
      <c r="BB133" s="121" t="e">
        <f>BB131/9*12</f>
        <v>#REF!</v>
      </c>
      <c r="BC133" s="97" t="s">
        <v>268</v>
      </c>
    </row>
    <row r="134" spans="2:55" x14ac:dyDescent="0.25">
      <c r="AQ134" s="151"/>
    </row>
    <row r="135" spans="2:55" x14ac:dyDescent="0.25">
      <c r="D135" s="119" t="s">
        <v>286</v>
      </c>
    </row>
    <row r="136" spans="2:55" x14ac:dyDescent="0.25">
      <c r="E136" s="71">
        <v>31</v>
      </c>
      <c r="F136" s="71">
        <v>31</v>
      </c>
      <c r="G136" s="71">
        <v>30</v>
      </c>
      <c r="H136" s="71">
        <v>31</v>
      </c>
      <c r="I136" s="71">
        <v>30</v>
      </c>
      <c r="J136" s="71">
        <v>31</v>
      </c>
      <c r="K136" s="71">
        <v>31</v>
      </c>
      <c r="L136" s="71">
        <v>28</v>
      </c>
      <c r="M136" s="71">
        <v>31</v>
      </c>
      <c r="N136" s="71">
        <v>30</v>
      </c>
      <c r="O136" s="71">
        <v>31</v>
      </c>
      <c r="P136" s="71">
        <v>30</v>
      </c>
      <c r="Q136" s="71">
        <v>31</v>
      </c>
      <c r="R136" s="71">
        <v>31</v>
      </c>
      <c r="S136" s="71">
        <v>30</v>
      </c>
      <c r="T136" s="71">
        <v>31</v>
      </c>
      <c r="U136" s="71">
        <v>30</v>
      </c>
      <c r="V136" s="71">
        <v>31</v>
      </c>
      <c r="W136" s="71">
        <v>31</v>
      </c>
      <c r="X136" s="71">
        <v>28</v>
      </c>
      <c r="Y136" s="71">
        <v>31</v>
      </c>
      <c r="Z136" s="71">
        <v>30</v>
      </c>
      <c r="AA136" s="71">
        <v>31</v>
      </c>
      <c r="AB136" s="71">
        <v>30</v>
      </c>
      <c r="AC136" s="71">
        <v>31</v>
      </c>
      <c r="AD136" s="71">
        <v>31</v>
      </c>
      <c r="AE136" s="71">
        <v>30</v>
      </c>
      <c r="AF136" s="71">
        <v>31</v>
      </c>
      <c r="AG136" s="71">
        <v>30</v>
      </c>
      <c r="AH136" s="71">
        <v>31</v>
      </c>
      <c r="AI136" s="71">
        <v>31</v>
      </c>
      <c r="AJ136" s="71">
        <v>29</v>
      </c>
      <c r="AK136" s="71">
        <v>31</v>
      </c>
    </row>
    <row r="137" spans="2:55" ht="23.25" thickBot="1" x14ac:dyDescent="0.3">
      <c r="D137" s="53" t="s">
        <v>266</v>
      </c>
      <c r="E137" s="144">
        <v>44378</v>
      </c>
      <c r="F137" s="144">
        <v>44409</v>
      </c>
      <c r="G137" s="144">
        <v>44440</v>
      </c>
      <c r="H137" s="144">
        <v>44470</v>
      </c>
      <c r="I137" s="144">
        <v>44501</v>
      </c>
      <c r="J137" s="144">
        <v>44531</v>
      </c>
      <c r="K137" s="144">
        <v>44562</v>
      </c>
      <c r="L137" s="144">
        <v>44593</v>
      </c>
      <c r="M137" s="144">
        <v>44621</v>
      </c>
      <c r="N137" s="144">
        <v>44652</v>
      </c>
      <c r="O137" s="144">
        <v>44682</v>
      </c>
      <c r="P137" s="144">
        <v>44713</v>
      </c>
      <c r="Q137" s="144">
        <v>44743</v>
      </c>
      <c r="R137" s="144">
        <v>44774</v>
      </c>
      <c r="S137" s="144">
        <v>44805</v>
      </c>
      <c r="T137" s="144">
        <v>44835</v>
      </c>
      <c r="U137" s="144">
        <v>44866</v>
      </c>
      <c r="V137" s="144">
        <v>44896</v>
      </c>
      <c r="W137" s="144">
        <v>44927</v>
      </c>
      <c r="X137" s="144">
        <v>44958</v>
      </c>
      <c r="Y137" s="144">
        <v>44986</v>
      </c>
      <c r="Z137" s="144">
        <v>45017</v>
      </c>
      <c r="AA137" s="144">
        <v>45047</v>
      </c>
      <c r="AB137" s="144">
        <v>45078</v>
      </c>
      <c r="AC137" s="144">
        <v>45108</v>
      </c>
      <c r="AD137" s="144">
        <v>45139</v>
      </c>
      <c r="AE137" s="144">
        <v>45170</v>
      </c>
      <c r="AF137" s="144">
        <v>45200</v>
      </c>
      <c r="AG137" s="144">
        <v>45231</v>
      </c>
      <c r="AH137" s="144">
        <v>45261</v>
      </c>
      <c r="AI137" s="144">
        <v>45292</v>
      </c>
      <c r="AJ137" s="144">
        <v>45323</v>
      </c>
      <c r="AK137" s="144">
        <v>45352</v>
      </c>
      <c r="AM137" s="53" t="s">
        <v>54</v>
      </c>
      <c r="AN137" s="53" t="s">
        <v>16</v>
      </c>
      <c r="AO137" s="53" t="s">
        <v>50</v>
      </c>
      <c r="AP137" s="53" t="s">
        <v>51</v>
      </c>
      <c r="AQ137" s="53" t="s">
        <v>49</v>
      </c>
      <c r="AR137" s="53" t="s">
        <v>1</v>
      </c>
      <c r="AS137" s="53" t="s">
        <v>0</v>
      </c>
      <c r="AT137" s="53" t="s">
        <v>2</v>
      </c>
      <c r="AU137" s="53" t="s">
        <v>3</v>
      </c>
      <c r="AV137" s="53" t="s">
        <v>5</v>
      </c>
      <c r="AW137" s="53" t="s">
        <v>1</v>
      </c>
      <c r="AX137" s="53" t="s">
        <v>0</v>
      </c>
      <c r="AY137" s="53" t="s">
        <v>2</v>
      </c>
      <c r="AZ137" s="53" t="s">
        <v>3</v>
      </c>
      <c r="BA137" s="53" t="s">
        <v>5</v>
      </c>
      <c r="BB137" s="53" t="s">
        <v>52</v>
      </c>
      <c r="BC137" s="53" t="s">
        <v>53</v>
      </c>
    </row>
    <row r="138" spans="2:55" x14ac:dyDescent="0.25">
      <c r="D138" s="143">
        <v>44378</v>
      </c>
      <c r="E138" s="145" t="e">
        <f>E67</f>
        <v>#REF!</v>
      </c>
      <c r="F138" s="146" t="e">
        <f>E138-$E138/24</f>
        <v>#REF!</v>
      </c>
      <c r="G138" s="146" t="e">
        <f>F138-$E138/24</f>
        <v>#REF!</v>
      </c>
      <c r="H138" s="146" t="e">
        <f t="shared" ref="H138:AC138" si="54">G138-$E138/24</f>
        <v>#REF!</v>
      </c>
      <c r="I138" s="146" t="e">
        <f t="shared" si="54"/>
        <v>#REF!</v>
      </c>
      <c r="J138" s="146" t="e">
        <f t="shared" si="54"/>
        <v>#REF!</v>
      </c>
      <c r="K138" s="146" t="e">
        <f t="shared" si="54"/>
        <v>#REF!</v>
      </c>
      <c r="L138" s="146" t="e">
        <f t="shared" si="54"/>
        <v>#REF!</v>
      </c>
      <c r="M138" s="146" t="e">
        <f t="shared" si="54"/>
        <v>#REF!</v>
      </c>
      <c r="N138" s="146" t="e">
        <f t="shared" si="54"/>
        <v>#REF!</v>
      </c>
      <c r="O138" s="146" t="e">
        <f t="shared" si="54"/>
        <v>#REF!</v>
      </c>
      <c r="P138" s="146" t="e">
        <f t="shared" si="54"/>
        <v>#REF!</v>
      </c>
      <c r="Q138" s="146" t="e">
        <f t="shared" si="54"/>
        <v>#REF!</v>
      </c>
      <c r="R138" s="146" t="e">
        <f t="shared" si="54"/>
        <v>#REF!</v>
      </c>
      <c r="S138" s="146" t="e">
        <f t="shared" si="54"/>
        <v>#REF!</v>
      </c>
      <c r="T138" s="146" t="e">
        <f t="shared" si="54"/>
        <v>#REF!</v>
      </c>
      <c r="U138" s="146" t="e">
        <f t="shared" si="54"/>
        <v>#REF!</v>
      </c>
      <c r="V138" s="146" t="e">
        <f t="shared" si="54"/>
        <v>#REF!</v>
      </c>
      <c r="W138" s="146" t="e">
        <f t="shared" si="54"/>
        <v>#REF!</v>
      </c>
      <c r="X138" s="146" t="e">
        <f t="shared" si="54"/>
        <v>#REF!</v>
      </c>
      <c r="Y138" s="146" t="e">
        <f t="shared" si="54"/>
        <v>#REF!</v>
      </c>
      <c r="Z138" s="146" t="e">
        <f t="shared" si="54"/>
        <v>#REF!</v>
      </c>
      <c r="AA138" s="146" t="e">
        <f t="shared" si="54"/>
        <v>#REF!</v>
      </c>
      <c r="AB138" s="146" t="e">
        <f t="shared" si="54"/>
        <v>#REF!</v>
      </c>
      <c r="AC138" s="146" t="e">
        <f t="shared" si="54"/>
        <v>#REF!</v>
      </c>
      <c r="AD138" s="146"/>
      <c r="AE138" s="146"/>
      <c r="AF138" s="146"/>
      <c r="AG138" s="146"/>
      <c r="AH138" s="146"/>
      <c r="AI138" s="146"/>
      <c r="AJ138" s="146"/>
      <c r="AK138" s="147"/>
      <c r="AM138" s="117" t="e">
        <f>E138</f>
        <v>#REF!</v>
      </c>
      <c r="AN138" s="56" t="e">
        <f>Тарифы!#REF!</f>
        <v>#REF!</v>
      </c>
      <c r="AO138" s="55" t="e">
        <f>AM138*AN138</f>
        <v>#REF!</v>
      </c>
      <c r="AP138" s="118" t="e">
        <f>SUMPRODUCT(E138:V138,E$119:V$119)/SUM(E$119:V$119)</f>
        <v>#REF!</v>
      </c>
      <c r="AQ138" s="58" t="e">
        <f>AO138/AP138/SUM($E$119:$AB$119)*365</f>
        <v>#REF!</v>
      </c>
      <c r="AR138" s="59">
        <f>$P$26</f>
        <v>0.16</v>
      </c>
      <c r="AS138" s="116">
        <v>3.0611557999566143E-2</v>
      </c>
      <c r="AT138" s="60">
        <v>2E-3</v>
      </c>
      <c r="AU138" s="60">
        <v>2.3999999999999998E-3</v>
      </c>
      <c r="AV138" s="60">
        <v>1.4999999999999999E-2</v>
      </c>
      <c r="AW138" s="55" t="e">
        <f>$AP138*AR138/365*SUM($E$119:$V$119)</f>
        <v>#REF!</v>
      </c>
      <c r="AX138" s="55" t="e">
        <f>$AP138*AS138/365*SUM($E$119:$V$119)</f>
        <v>#REF!</v>
      </c>
      <c r="AY138" s="55" t="e">
        <f>$AP138*AT138/365*SUM($E$119:$V$119)</f>
        <v>#REF!</v>
      </c>
      <c r="AZ138" s="55" t="e">
        <f>$AP138*AU138/365*SUM($E$119:$V$119)</f>
        <v>#REF!</v>
      </c>
      <c r="BA138" s="55" t="e">
        <f>$AP138*AV138/365*SUM($E$119:$V$119)</f>
        <v>#REF!</v>
      </c>
      <c r="BB138" s="55" t="e">
        <f>AO138-SUM(AW138:BA138)</f>
        <v>#REF!</v>
      </c>
      <c r="BC138" s="58" t="e">
        <f>BB138/AP138/SUM(E136:G136)*365</f>
        <v>#REF!</v>
      </c>
    </row>
    <row r="139" spans="2:55" x14ac:dyDescent="0.25">
      <c r="B139">
        <v>1</v>
      </c>
      <c r="D139" s="108">
        <v>44409</v>
      </c>
      <c r="E139" s="148"/>
      <c r="F139" s="100" t="e">
        <f>F67</f>
        <v>#REF!</v>
      </c>
      <c r="G139" s="100" t="e">
        <f>F139-$F139/24</f>
        <v>#REF!</v>
      </c>
      <c r="H139" s="100" t="e">
        <f>G139-$F139/24</f>
        <v>#REF!</v>
      </c>
      <c r="I139" s="100" t="e">
        <f t="shared" ref="I139:AD139" si="55">H139-$F139/24</f>
        <v>#REF!</v>
      </c>
      <c r="J139" s="100" t="e">
        <f t="shared" si="55"/>
        <v>#REF!</v>
      </c>
      <c r="K139" s="100" t="e">
        <f t="shared" si="55"/>
        <v>#REF!</v>
      </c>
      <c r="L139" s="100" t="e">
        <f t="shared" si="55"/>
        <v>#REF!</v>
      </c>
      <c r="M139" s="100" t="e">
        <f t="shared" si="55"/>
        <v>#REF!</v>
      </c>
      <c r="N139" s="100" t="e">
        <f t="shared" si="55"/>
        <v>#REF!</v>
      </c>
      <c r="O139" s="100" t="e">
        <f t="shared" si="55"/>
        <v>#REF!</v>
      </c>
      <c r="P139" s="100" t="e">
        <f t="shared" si="55"/>
        <v>#REF!</v>
      </c>
      <c r="Q139" s="100" t="e">
        <f t="shared" si="55"/>
        <v>#REF!</v>
      </c>
      <c r="R139" s="100" t="e">
        <f t="shared" si="55"/>
        <v>#REF!</v>
      </c>
      <c r="S139" s="100" t="e">
        <f t="shared" si="55"/>
        <v>#REF!</v>
      </c>
      <c r="T139" s="100" t="e">
        <f t="shared" si="55"/>
        <v>#REF!</v>
      </c>
      <c r="U139" s="100" t="e">
        <f t="shared" si="55"/>
        <v>#REF!</v>
      </c>
      <c r="V139" s="100" t="e">
        <f t="shared" si="55"/>
        <v>#REF!</v>
      </c>
      <c r="W139" s="100" t="e">
        <f t="shared" si="55"/>
        <v>#REF!</v>
      </c>
      <c r="X139" s="100" t="e">
        <f t="shared" si="55"/>
        <v>#REF!</v>
      </c>
      <c r="Y139" s="100" t="e">
        <f t="shared" si="55"/>
        <v>#REF!</v>
      </c>
      <c r="Z139" s="100" t="e">
        <f t="shared" si="55"/>
        <v>#REF!</v>
      </c>
      <c r="AA139" s="100" t="e">
        <f t="shared" si="55"/>
        <v>#REF!</v>
      </c>
      <c r="AB139" s="100" t="e">
        <f t="shared" si="55"/>
        <v>#REF!</v>
      </c>
      <c r="AC139" s="100" t="e">
        <f t="shared" si="55"/>
        <v>#REF!</v>
      </c>
      <c r="AD139" s="100" t="e">
        <f t="shared" si="55"/>
        <v>#REF!</v>
      </c>
      <c r="AE139" s="100"/>
      <c r="AF139" s="100"/>
      <c r="AG139" s="100"/>
      <c r="AH139" s="100"/>
      <c r="AI139" s="100"/>
      <c r="AJ139" s="100"/>
      <c r="AK139" s="102"/>
      <c r="AM139" s="118" t="e">
        <f ca="1">OFFSET(E138,1,B139)</f>
        <v>#REF!</v>
      </c>
      <c r="AN139" s="56" t="e">
        <f>Тарифы!#REF!</f>
        <v>#REF!</v>
      </c>
      <c r="AO139" s="55" t="e">
        <f t="shared" ref="AO139:AO145" ca="1" si="56">AM139*AN139</f>
        <v>#REF!</v>
      </c>
      <c r="AP139" s="118" t="e">
        <f>SUMPRODUCT(F139:W139,F$119:W$119)/SUM(F$119:W$119)</f>
        <v>#REF!</v>
      </c>
      <c r="AQ139" s="58" t="e">
        <f ca="1">AO139/AP139/SUM($F$119:$AC$119)*365</f>
        <v>#REF!</v>
      </c>
      <c r="AR139" s="59">
        <f t="shared" ref="AR139:AR146" si="57">$P$26</f>
        <v>0.16</v>
      </c>
      <c r="AS139" s="116">
        <v>3.0611557999566143E-2</v>
      </c>
      <c r="AT139" s="60">
        <v>2E-3</v>
      </c>
      <c r="AU139" s="60">
        <v>2.3999999999999998E-3</v>
      </c>
      <c r="AV139" s="60">
        <v>1.4999999999999999E-2</v>
      </c>
      <c r="AW139" s="55" t="e">
        <f>$AP139*AR139/365*SUM($F$119:$W$119)</f>
        <v>#REF!</v>
      </c>
      <c r="AX139" s="55" t="e">
        <f>$AP139*AS139/365*SUM($F$119:$W$119)</f>
        <v>#REF!</v>
      </c>
      <c r="AY139" s="55" t="e">
        <f>$AP139*AT139/365*SUM($F$119:$W$119)</f>
        <v>#REF!</v>
      </c>
      <c r="AZ139" s="55" t="e">
        <f>$AP139*AU139/365*SUM($F$119:$W$119)</f>
        <v>#REF!</v>
      </c>
      <c r="BA139" s="55" t="e">
        <f>$AP139*AV139/365*SUM($F$119:$W$119)</f>
        <v>#REF!</v>
      </c>
      <c r="BB139" s="55" t="e">
        <f t="shared" ref="BB139:BB144" ca="1" si="58">AO139-SUM(AW139:BA139)</f>
        <v>#REF!</v>
      </c>
      <c r="BC139" s="58" t="e">
        <f ca="1">BB139/AP139/SUM(F136:H136)*365</f>
        <v>#REF!</v>
      </c>
    </row>
    <row r="140" spans="2:55" x14ac:dyDescent="0.25">
      <c r="B140">
        <v>2</v>
      </c>
      <c r="D140" s="108">
        <v>44440</v>
      </c>
      <c r="E140" s="148"/>
      <c r="F140" s="100"/>
      <c r="G140" s="100" t="e">
        <f>G67</f>
        <v>#REF!</v>
      </c>
      <c r="H140" s="100" t="e">
        <f>G140-$G140/24</f>
        <v>#REF!</v>
      </c>
      <c r="I140" s="100" t="e">
        <f>H140-$G140/24</f>
        <v>#REF!</v>
      </c>
      <c r="J140" s="100" t="e">
        <f t="shared" ref="J140:AE140" si="59">I140-$G140/24</f>
        <v>#REF!</v>
      </c>
      <c r="K140" s="100" t="e">
        <f t="shared" si="59"/>
        <v>#REF!</v>
      </c>
      <c r="L140" s="100" t="e">
        <f t="shared" si="59"/>
        <v>#REF!</v>
      </c>
      <c r="M140" s="100" t="e">
        <f t="shared" si="59"/>
        <v>#REF!</v>
      </c>
      <c r="N140" s="100" t="e">
        <f t="shared" si="59"/>
        <v>#REF!</v>
      </c>
      <c r="O140" s="100" t="e">
        <f t="shared" si="59"/>
        <v>#REF!</v>
      </c>
      <c r="P140" s="100" t="e">
        <f t="shared" si="59"/>
        <v>#REF!</v>
      </c>
      <c r="Q140" s="100" t="e">
        <f t="shared" si="59"/>
        <v>#REF!</v>
      </c>
      <c r="R140" s="100" t="e">
        <f t="shared" si="59"/>
        <v>#REF!</v>
      </c>
      <c r="S140" s="100" t="e">
        <f t="shared" si="59"/>
        <v>#REF!</v>
      </c>
      <c r="T140" s="100" t="e">
        <f t="shared" si="59"/>
        <v>#REF!</v>
      </c>
      <c r="U140" s="100" t="e">
        <f t="shared" si="59"/>
        <v>#REF!</v>
      </c>
      <c r="V140" s="100" t="e">
        <f t="shared" si="59"/>
        <v>#REF!</v>
      </c>
      <c r="W140" s="100" t="e">
        <f t="shared" si="59"/>
        <v>#REF!</v>
      </c>
      <c r="X140" s="100" t="e">
        <f t="shared" si="59"/>
        <v>#REF!</v>
      </c>
      <c r="Y140" s="100" t="e">
        <f t="shared" si="59"/>
        <v>#REF!</v>
      </c>
      <c r="Z140" s="100" t="e">
        <f t="shared" si="59"/>
        <v>#REF!</v>
      </c>
      <c r="AA140" s="100" t="e">
        <f t="shared" si="59"/>
        <v>#REF!</v>
      </c>
      <c r="AB140" s="100" t="e">
        <f t="shared" si="59"/>
        <v>#REF!</v>
      </c>
      <c r="AC140" s="100" t="e">
        <f t="shared" si="59"/>
        <v>#REF!</v>
      </c>
      <c r="AD140" s="100" t="e">
        <f t="shared" si="59"/>
        <v>#REF!</v>
      </c>
      <c r="AE140" s="100" t="e">
        <f t="shared" si="59"/>
        <v>#REF!</v>
      </c>
      <c r="AF140" s="100"/>
      <c r="AG140" s="100"/>
      <c r="AH140" s="100"/>
      <c r="AI140" s="100"/>
      <c r="AJ140" s="100"/>
      <c r="AK140" s="102"/>
      <c r="AM140" s="118" t="e">
        <f ca="1">OFFSET(E139,1,B140)</f>
        <v>#REF!</v>
      </c>
      <c r="AN140" s="56" t="e">
        <f>Тарифы!#REF!</f>
        <v>#REF!</v>
      </c>
      <c r="AO140" s="55" t="e">
        <f t="shared" ca="1" si="56"/>
        <v>#REF!</v>
      </c>
      <c r="AP140" s="118" t="e">
        <f>SUMPRODUCT(G140:X140,G$119:X$119)/SUM(G$119:X$119)</f>
        <v>#REF!</v>
      </c>
      <c r="AQ140" s="58" t="e">
        <f ca="1">AO140/AP140/SUM($G$119:$AD$119)*365</f>
        <v>#REF!</v>
      </c>
      <c r="AR140" s="59">
        <f t="shared" si="57"/>
        <v>0.16</v>
      </c>
      <c r="AS140" s="116">
        <v>3.0611557999566143E-2</v>
      </c>
      <c r="AT140" s="60">
        <v>2E-3</v>
      </c>
      <c r="AU140" s="60">
        <v>2.3999999999999998E-3</v>
      </c>
      <c r="AV140" s="60">
        <v>1.4999999999999999E-2</v>
      </c>
      <c r="AW140" s="55" t="e">
        <f>$AP140*AR140/365*SUM($G$119:$X$119)</f>
        <v>#REF!</v>
      </c>
      <c r="AX140" s="55" t="e">
        <f>$AP140*AS140/365*SUM($G$119:$X$119)</f>
        <v>#REF!</v>
      </c>
      <c r="AY140" s="55" t="e">
        <f>$AP140*AT140/365*SUM($G$119:$X$119)</f>
        <v>#REF!</v>
      </c>
      <c r="AZ140" s="55" t="e">
        <f>$AP140*AU140/365*SUM($G$119:$X$119)</f>
        <v>#REF!</v>
      </c>
      <c r="BA140" s="55" t="e">
        <f>$AP140*AV140/365*SUM($G$119:$X$119)</f>
        <v>#REF!</v>
      </c>
      <c r="BB140" s="55" t="e">
        <f t="shared" ca="1" si="58"/>
        <v>#REF!</v>
      </c>
      <c r="BC140" s="58" t="e">
        <f ca="1">BB140/AP140/SUM(G136:I136)*365</f>
        <v>#REF!</v>
      </c>
    </row>
    <row r="141" spans="2:55" x14ac:dyDescent="0.25">
      <c r="B141">
        <v>3</v>
      </c>
      <c r="D141" s="108">
        <v>44470</v>
      </c>
      <c r="E141" s="148"/>
      <c r="F141" s="100"/>
      <c r="G141" s="100"/>
      <c r="H141" s="100" t="e">
        <f>H67</f>
        <v>#REF!</v>
      </c>
      <c r="I141" s="100" t="e">
        <f>H141-$H141/24</f>
        <v>#REF!</v>
      </c>
      <c r="J141" s="100" t="e">
        <f>I141-$H141/24</f>
        <v>#REF!</v>
      </c>
      <c r="K141" s="100" t="e">
        <f t="shared" ref="K141:AF141" si="60">J141-$H141/24</f>
        <v>#REF!</v>
      </c>
      <c r="L141" s="100" t="e">
        <f t="shared" si="60"/>
        <v>#REF!</v>
      </c>
      <c r="M141" s="100" t="e">
        <f t="shared" si="60"/>
        <v>#REF!</v>
      </c>
      <c r="N141" s="100" t="e">
        <f t="shared" si="60"/>
        <v>#REF!</v>
      </c>
      <c r="O141" s="100" t="e">
        <f t="shared" si="60"/>
        <v>#REF!</v>
      </c>
      <c r="P141" s="100" t="e">
        <f t="shared" si="60"/>
        <v>#REF!</v>
      </c>
      <c r="Q141" s="100" t="e">
        <f t="shared" si="60"/>
        <v>#REF!</v>
      </c>
      <c r="R141" s="100" t="e">
        <f t="shared" si="60"/>
        <v>#REF!</v>
      </c>
      <c r="S141" s="100" t="e">
        <f t="shared" si="60"/>
        <v>#REF!</v>
      </c>
      <c r="T141" s="100" t="e">
        <f t="shared" si="60"/>
        <v>#REF!</v>
      </c>
      <c r="U141" s="100" t="e">
        <f t="shared" si="60"/>
        <v>#REF!</v>
      </c>
      <c r="V141" s="100" t="e">
        <f t="shared" si="60"/>
        <v>#REF!</v>
      </c>
      <c r="W141" s="100" t="e">
        <f t="shared" si="60"/>
        <v>#REF!</v>
      </c>
      <c r="X141" s="100" t="e">
        <f t="shared" si="60"/>
        <v>#REF!</v>
      </c>
      <c r="Y141" s="100" t="e">
        <f t="shared" si="60"/>
        <v>#REF!</v>
      </c>
      <c r="Z141" s="100" t="e">
        <f t="shared" si="60"/>
        <v>#REF!</v>
      </c>
      <c r="AA141" s="100" t="e">
        <f t="shared" si="60"/>
        <v>#REF!</v>
      </c>
      <c r="AB141" s="100" t="e">
        <f t="shared" si="60"/>
        <v>#REF!</v>
      </c>
      <c r="AC141" s="100" t="e">
        <f t="shared" si="60"/>
        <v>#REF!</v>
      </c>
      <c r="AD141" s="100" t="e">
        <f t="shared" si="60"/>
        <v>#REF!</v>
      </c>
      <c r="AE141" s="100" t="e">
        <f t="shared" si="60"/>
        <v>#REF!</v>
      </c>
      <c r="AF141" s="100" t="e">
        <f t="shared" si="60"/>
        <v>#REF!</v>
      </c>
      <c r="AG141" s="100"/>
      <c r="AH141" s="100"/>
      <c r="AI141" s="100"/>
      <c r="AJ141" s="100"/>
      <c r="AK141" s="102"/>
      <c r="AM141" s="118" t="e">
        <f t="shared" ref="AM141:AM145" ca="1" si="61">OFFSET(E140,1,B141)</f>
        <v>#REF!</v>
      </c>
      <c r="AN141" s="56" t="e">
        <f>Тарифы!#REF!</f>
        <v>#REF!</v>
      </c>
      <c r="AO141" s="55" t="e">
        <f t="shared" ca="1" si="56"/>
        <v>#REF!</v>
      </c>
      <c r="AP141" s="118" t="e">
        <f>SUMPRODUCT(H141:Y141,H$119:Y$119)/SUM(H$119:Y$119)</f>
        <v>#REF!</v>
      </c>
      <c r="AQ141" s="58" t="e">
        <f ca="1">AO141/AP141/SUM($H$119:$AE$119)*365</f>
        <v>#REF!</v>
      </c>
      <c r="AR141" s="59">
        <f t="shared" si="57"/>
        <v>0.16</v>
      </c>
      <c r="AS141" s="116">
        <v>3.0611557999566143E-2</v>
      </c>
      <c r="AT141" s="60">
        <v>2E-3</v>
      </c>
      <c r="AU141" s="60">
        <v>2.3999999999999998E-3</v>
      </c>
      <c r="AV141" s="60">
        <v>1.4999999999999999E-2</v>
      </c>
      <c r="AW141" s="55" t="e">
        <f>$AP141*AR141/365*SUM($H$119:$Y$119)</f>
        <v>#REF!</v>
      </c>
      <c r="AX141" s="55" t="e">
        <f>$AP141*AS141/365*SUM($H$119:$Y$119)</f>
        <v>#REF!</v>
      </c>
      <c r="AY141" s="55" t="e">
        <f>$AP141*AT141/365*SUM($H$119:$Y$119)</f>
        <v>#REF!</v>
      </c>
      <c r="AZ141" s="55" t="e">
        <f>$AP141*AU141/365*SUM($H$119:$Y$119)</f>
        <v>#REF!</v>
      </c>
      <c r="BA141" s="55" t="e">
        <f>$AP141*AV141/365*SUM($H$119:$Y$119)</f>
        <v>#REF!</v>
      </c>
      <c r="BB141" s="55" t="e">
        <f t="shared" ca="1" si="58"/>
        <v>#REF!</v>
      </c>
      <c r="BC141" s="58" t="e">
        <f ca="1">BB141/AP141/SUM(H136:J136)*365</f>
        <v>#REF!</v>
      </c>
    </row>
    <row r="142" spans="2:55" x14ac:dyDescent="0.25">
      <c r="B142">
        <v>4</v>
      </c>
      <c r="D142" s="108">
        <v>44501</v>
      </c>
      <c r="E142" s="148"/>
      <c r="F142" s="100"/>
      <c r="G142" s="100"/>
      <c r="H142" s="100"/>
      <c r="I142" s="100" t="e">
        <f>I67</f>
        <v>#REF!</v>
      </c>
      <c r="J142" s="100" t="e">
        <f>I142-$I142/24</f>
        <v>#REF!</v>
      </c>
      <c r="K142" s="100" t="e">
        <f>J142-$I142/24</f>
        <v>#REF!</v>
      </c>
      <c r="L142" s="100" t="e">
        <f t="shared" ref="L142:AG142" si="62">K142-$I142/24</f>
        <v>#REF!</v>
      </c>
      <c r="M142" s="100" t="e">
        <f t="shared" si="62"/>
        <v>#REF!</v>
      </c>
      <c r="N142" s="100" t="e">
        <f t="shared" si="62"/>
        <v>#REF!</v>
      </c>
      <c r="O142" s="100" t="e">
        <f t="shared" si="62"/>
        <v>#REF!</v>
      </c>
      <c r="P142" s="100" t="e">
        <f t="shared" si="62"/>
        <v>#REF!</v>
      </c>
      <c r="Q142" s="100" t="e">
        <f t="shared" si="62"/>
        <v>#REF!</v>
      </c>
      <c r="R142" s="100" t="e">
        <f t="shared" si="62"/>
        <v>#REF!</v>
      </c>
      <c r="S142" s="100" t="e">
        <f t="shared" si="62"/>
        <v>#REF!</v>
      </c>
      <c r="T142" s="100" t="e">
        <f t="shared" si="62"/>
        <v>#REF!</v>
      </c>
      <c r="U142" s="100" t="e">
        <f t="shared" si="62"/>
        <v>#REF!</v>
      </c>
      <c r="V142" s="100" t="e">
        <f t="shared" si="62"/>
        <v>#REF!</v>
      </c>
      <c r="W142" s="100" t="e">
        <f t="shared" si="62"/>
        <v>#REF!</v>
      </c>
      <c r="X142" s="100" t="e">
        <f t="shared" si="62"/>
        <v>#REF!</v>
      </c>
      <c r="Y142" s="100" t="e">
        <f t="shared" si="62"/>
        <v>#REF!</v>
      </c>
      <c r="Z142" s="100" t="e">
        <f t="shared" si="62"/>
        <v>#REF!</v>
      </c>
      <c r="AA142" s="100" t="e">
        <f t="shared" si="62"/>
        <v>#REF!</v>
      </c>
      <c r="AB142" s="100" t="e">
        <f t="shared" si="62"/>
        <v>#REF!</v>
      </c>
      <c r="AC142" s="100" t="e">
        <f t="shared" si="62"/>
        <v>#REF!</v>
      </c>
      <c r="AD142" s="100" t="e">
        <f t="shared" si="62"/>
        <v>#REF!</v>
      </c>
      <c r="AE142" s="100" t="e">
        <f t="shared" si="62"/>
        <v>#REF!</v>
      </c>
      <c r="AF142" s="100" t="e">
        <f t="shared" si="62"/>
        <v>#REF!</v>
      </c>
      <c r="AG142" s="100" t="e">
        <f t="shared" si="62"/>
        <v>#REF!</v>
      </c>
      <c r="AH142" s="100"/>
      <c r="AI142" s="100"/>
      <c r="AJ142" s="100"/>
      <c r="AK142" s="102"/>
      <c r="AM142" s="118" t="e">
        <f t="shared" ca="1" si="61"/>
        <v>#REF!</v>
      </c>
      <c r="AN142" s="56" t="e">
        <f>Тарифы!#REF!</f>
        <v>#REF!</v>
      </c>
      <c r="AO142" s="55" t="e">
        <f t="shared" ca="1" si="56"/>
        <v>#REF!</v>
      </c>
      <c r="AP142" s="118" t="e">
        <f>SUMPRODUCT(I142:Z142,I$119:Z$119)/SUM(I$119:Z$119)</f>
        <v>#REF!</v>
      </c>
      <c r="AQ142" s="58" t="e">
        <f ca="1">AO142/AP142/SUM($I$119:$AF$119)*365</f>
        <v>#REF!</v>
      </c>
      <c r="AR142" s="59">
        <f t="shared" si="57"/>
        <v>0.16</v>
      </c>
      <c r="AS142" s="116">
        <v>3.0611557999566143E-2</v>
      </c>
      <c r="AT142" s="60">
        <v>2E-3</v>
      </c>
      <c r="AU142" s="60">
        <v>2.3999999999999998E-3</v>
      </c>
      <c r="AV142" s="60">
        <v>1.4999999999999999E-2</v>
      </c>
      <c r="AW142" s="55" t="e">
        <f>$AP142*AR142/365*SUM($I$119:$Z$119)</f>
        <v>#REF!</v>
      </c>
      <c r="AX142" s="55" t="e">
        <f>$AP142*AS142/365*SUM($I$119:$Z$119)</f>
        <v>#REF!</v>
      </c>
      <c r="AY142" s="55" t="e">
        <f>$AP142*AT142/365*SUM($I$119:$Z$119)</f>
        <v>#REF!</v>
      </c>
      <c r="AZ142" s="55" t="e">
        <f>$AP142*AU142/365*SUM($I$119:$Z$119)</f>
        <v>#REF!</v>
      </c>
      <c r="BA142" s="55" t="e">
        <f>$AP142*AV142/365*SUM($I$119:$Z$119)</f>
        <v>#REF!</v>
      </c>
      <c r="BB142" s="55" t="e">
        <f t="shared" ca="1" si="58"/>
        <v>#REF!</v>
      </c>
      <c r="BC142" s="58" t="e">
        <f ca="1">BB142/AP142/SUM(I136:K136)*365</f>
        <v>#REF!</v>
      </c>
    </row>
    <row r="143" spans="2:55" x14ac:dyDescent="0.25">
      <c r="B143">
        <v>5</v>
      </c>
      <c r="D143" s="108">
        <v>44531</v>
      </c>
      <c r="E143" s="148"/>
      <c r="F143" s="100"/>
      <c r="G143" s="100"/>
      <c r="H143" s="100"/>
      <c r="I143" s="100"/>
      <c r="J143" s="100" t="e">
        <f>J67</f>
        <v>#REF!</v>
      </c>
      <c r="K143" s="100" t="e">
        <f>J143-$J143/24</f>
        <v>#REF!</v>
      </c>
      <c r="L143" s="100" t="e">
        <f>K143-$J143/24</f>
        <v>#REF!</v>
      </c>
      <c r="M143" s="100" t="e">
        <f t="shared" ref="M143:AH143" si="63">L143-$J143/24</f>
        <v>#REF!</v>
      </c>
      <c r="N143" s="100" t="e">
        <f t="shared" si="63"/>
        <v>#REF!</v>
      </c>
      <c r="O143" s="100" t="e">
        <f t="shared" si="63"/>
        <v>#REF!</v>
      </c>
      <c r="P143" s="100" t="e">
        <f t="shared" si="63"/>
        <v>#REF!</v>
      </c>
      <c r="Q143" s="100" t="e">
        <f t="shared" si="63"/>
        <v>#REF!</v>
      </c>
      <c r="R143" s="100" t="e">
        <f t="shared" si="63"/>
        <v>#REF!</v>
      </c>
      <c r="S143" s="100" t="e">
        <f t="shared" si="63"/>
        <v>#REF!</v>
      </c>
      <c r="T143" s="100" t="e">
        <f t="shared" si="63"/>
        <v>#REF!</v>
      </c>
      <c r="U143" s="100" t="e">
        <f t="shared" si="63"/>
        <v>#REF!</v>
      </c>
      <c r="V143" s="100" t="e">
        <f t="shared" si="63"/>
        <v>#REF!</v>
      </c>
      <c r="W143" s="100" t="e">
        <f t="shared" si="63"/>
        <v>#REF!</v>
      </c>
      <c r="X143" s="100" t="e">
        <f t="shared" si="63"/>
        <v>#REF!</v>
      </c>
      <c r="Y143" s="100" t="e">
        <f t="shared" si="63"/>
        <v>#REF!</v>
      </c>
      <c r="Z143" s="100" t="e">
        <f t="shared" si="63"/>
        <v>#REF!</v>
      </c>
      <c r="AA143" s="100" t="e">
        <f t="shared" si="63"/>
        <v>#REF!</v>
      </c>
      <c r="AB143" s="100" t="e">
        <f t="shared" si="63"/>
        <v>#REF!</v>
      </c>
      <c r="AC143" s="100" t="e">
        <f t="shared" si="63"/>
        <v>#REF!</v>
      </c>
      <c r="AD143" s="100" t="e">
        <f t="shared" si="63"/>
        <v>#REF!</v>
      </c>
      <c r="AE143" s="100" t="e">
        <f t="shared" si="63"/>
        <v>#REF!</v>
      </c>
      <c r="AF143" s="100" t="e">
        <f t="shared" si="63"/>
        <v>#REF!</v>
      </c>
      <c r="AG143" s="100" t="e">
        <f t="shared" si="63"/>
        <v>#REF!</v>
      </c>
      <c r="AH143" s="100" t="e">
        <f t="shared" si="63"/>
        <v>#REF!</v>
      </c>
      <c r="AI143" s="100"/>
      <c r="AJ143" s="100"/>
      <c r="AK143" s="102"/>
      <c r="AM143" s="118" t="e">
        <f t="shared" ca="1" si="61"/>
        <v>#REF!</v>
      </c>
      <c r="AN143" s="56" t="e">
        <f>Тарифы!#REF!</f>
        <v>#REF!</v>
      </c>
      <c r="AO143" s="55" t="e">
        <f t="shared" ca="1" si="56"/>
        <v>#REF!</v>
      </c>
      <c r="AP143" s="118" t="e">
        <f>SUMPRODUCT(J143:AA143,J$119:AA$119)/SUM(J$119:AA$119)</f>
        <v>#REF!</v>
      </c>
      <c r="AQ143" s="58" t="e">
        <f ca="1">AO143/AP143/SUM($J$119:$AG$119)*365</f>
        <v>#REF!</v>
      </c>
      <c r="AR143" s="59">
        <f t="shared" si="57"/>
        <v>0.16</v>
      </c>
      <c r="AS143" s="116">
        <v>3.0611557999566143E-2</v>
      </c>
      <c r="AT143" s="60">
        <v>2E-3</v>
      </c>
      <c r="AU143" s="60">
        <v>2.3999999999999998E-3</v>
      </c>
      <c r="AV143" s="60">
        <v>1.4999999999999999E-2</v>
      </c>
      <c r="AW143" s="55" t="e">
        <f>$AP143*AR143/365*SUM($J$119:$AA$119)</f>
        <v>#REF!</v>
      </c>
      <c r="AX143" s="55" t="e">
        <f>$AP143*AS143/365*SUM($J$119:$AA$119)</f>
        <v>#REF!</v>
      </c>
      <c r="AY143" s="55" t="e">
        <f>$AP143*AT143/365*SUM($J$119:$AA$119)</f>
        <v>#REF!</v>
      </c>
      <c r="AZ143" s="55" t="e">
        <f>$AP143*AU143/365*SUM($J$119:$AA$119)</f>
        <v>#REF!</v>
      </c>
      <c r="BA143" s="55" t="e">
        <f>$AP143*AV143/365*SUM($J$119:$AA$119)</f>
        <v>#REF!</v>
      </c>
      <c r="BB143" s="55" t="e">
        <f t="shared" ca="1" si="58"/>
        <v>#REF!</v>
      </c>
      <c r="BC143" s="58" t="e">
        <f ca="1">BB143/AP143/SUM(J136:L136)*365</f>
        <v>#REF!</v>
      </c>
    </row>
    <row r="144" spans="2:55" x14ac:dyDescent="0.25">
      <c r="B144">
        <v>6</v>
      </c>
      <c r="D144" s="108">
        <v>44562</v>
      </c>
      <c r="E144" s="148"/>
      <c r="F144" s="100"/>
      <c r="G144" s="100"/>
      <c r="H144" s="100"/>
      <c r="I144" s="100"/>
      <c r="J144" s="100"/>
      <c r="K144" s="100" t="e">
        <f>K67</f>
        <v>#REF!</v>
      </c>
      <c r="L144" s="100" t="e">
        <f>K144-$K144/24</f>
        <v>#REF!</v>
      </c>
      <c r="M144" s="100" t="e">
        <f>L144-$K144/24</f>
        <v>#REF!</v>
      </c>
      <c r="N144" s="100" t="e">
        <f t="shared" ref="N144:AI144" si="64">M144-$K144/24</f>
        <v>#REF!</v>
      </c>
      <c r="O144" s="100" t="e">
        <f t="shared" si="64"/>
        <v>#REF!</v>
      </c>
      <c r="P144" s="100" t="e">
        <f t="shared" si="64"/>
        <v>#REF!</v>
      </c>
      <c r="Q144" s="100" t="e">
        <f t="shared" si="64"/>
        <v>#REF!</v>
      </c>
      <c r="R144" s="100" t="e">
        <f t="shared" si="64"/>
        <v>#REF!</v>
      </c>
      <c r="S144" s="100" t="e">
        <f t="shared" si="64"/>
        <v>#REF!</v>
      </c>
      <c r="T144" s="100" t="e">
        <f t="shared" si="64"/>
        <v>#REF!</v>
      </c>
      <c r="U144" s="100" t="e">
        <f t="shared" si="64"/>
        <v>#REF!</v>
      </c>
      <c r="V144" s="100" t="e">
        <f t="shared" si="64"/>
        <v>#REF!</v>
      </c>
      <c r="W144" s="100" t="e">
        <f t="shared" si="64"/>
        <v>#REF!</v>
      </c>
      <c r="X144" s="100" t="e">
        <f t="shared" si="64"/>
        <v>#REF!</v>
      </c>
      <c r="Y144" s="100" t="e">
        <f t="shared" si="64"/>
        <v>#REF!</v>
      </c>
      <c r="Z144" s="100" t="e">
        <f t="shared" si="64"/>
        <v>#REF!</v>
      </c>
      <c r="AA144" s="100" t="e">
        <f t="shared" si="64"/>
        <v>#REF!</v>
      </c>
      <c r="AB144" s="100" t="e">
        <f t="shared" si="64"/>
        <v>#REF!</v>
      </c>
      <c r="AC144" s="100" t="e">
        <f t="shared" si="64"/>
        <v>#REF!</v>
      </c>
      <c r="AD144" s="100" t="e">
        <f t="shared" si="64"/>
        <v>#REF!</v>
      </c>
      <c r="AE144" s="100" t="e">
        <f t="shared" si="64"/>
        <v>#REF!</v>
      </c>
      <c r="AF144" s="100" t="e">
        <f t="shared" si="64"/>
        <v>#REF!</v>
      </c>
      <c r="AG144" s="100" t="e">
        <f t="shared" si="64"/>
        <v>#REF!</v>
      </c>
      <c r="AH144" s="100" t="e">
        <f t="shared" si="64"/>
        <v>#REF!</v>
      </c>
      <c r="AI144" s="100" t="e">
        <f t="shared" si="64"/>
        <v>#REF!</v>
      </c>
      <c r="AJ144" s="100"/>
      <c r="AK144" s="102"/>
      <c r="AM144" s="118" t="e">
        <f t="shared" ca="1" si="61"/>
        <v>#REF!</v>
      </c>
      <c r="AN144" s="56" t="e">
        <f>Тарифы!#REF!</f>
        <v>#REF!</v>
      </c>
      <c r="AO144" s="55" t="e">
        <f t="shared" ca="1" si="56"/>
        <v>#REF!</v>
      </c>
      <c r="AP144" s="118" t="e">
        <f>SUMPRODUCT(K144:AB144,K$119:AB$119)/SUM(K$119:AB$119)</f>
        <v>#REF!</v>
      </c>
      <c r="AQ144" s="58" t="e">
        <f ca="1">AO144/AP144/SUM($K$119:$AH$119)*365</f>
        <v>#REF!</v>
      </c>
      <c r="AR144" s="59">
        <f t="shared" si="57"/>
        <v>0.16</v>
      </c>
      <c r="AS144" s="116">
        <v>3.0611557999566101E-2</v>
      </c>
      <c r="AT144" s="60">
        <v>2E-3</v>
      </c>
      <c r="AU144" s="60">
        <v>2.3999999999999998E-3</v>
      </c>
      <c r="AV144" s="60">
        <v>1.4999999999999999E-2</v>
      </c>
      <c r="AW144" s="55" t="e">
        <f>$AP144*AR144/365*SUM($K$119:$AB$119)</f>
        <v>#REF!</v>
      </c>
      <c r="AX144" s="55" t="e">
        <f>$AP144*AS144/365*SUM($K$119:$AB$119)</f>
        <v>#REF!</v>
      </c>
      <c r="AY144" s="55" t="e">
        <f>$AP144*AT144/365*SUM($K$119:$AB$119)</f>
        <v>#REF!</v>
      </c>
      <c r="AZ144" s="55" t="e">
        <f>$AP144*AU144/365*SUM($K$119:$AB$119)</f>
        <v>#REF!</v>
      </c>
      <c r="BA144" s="55" t="e">
        <f>$AP144*AV144/365*SUM($K$119:$AB$119)</f>
        <v>#REF!</v>
      </c>
      <c r="BB144" s="55" t="e">
        <f t="shared" ca="1" si="58"/>
        <v>#REF!</v>
      </c>
      <c r="BC144" s="58" t="e">
        <f ca="1">BB144/AP144/SUM(K136:M136)*365</f>
        <v>#REF!</v>
      </c>
    </row>
    <row r="145" spans="2:55" x14ac:dyDescent="0.25">
      <c r="B145">
        <v>7</v>
      </c>
      <c r="D145" s="108">
        <v>44593</v>
      </c>
      <c r="E145" s="148"/>
      <c r="F145" s="100"/>
      <c r="G145" s="100"/>
      <c r="H145" s="100"/>
      <c r="I145" s="100"/>
      <c r="J145" s="100"/>
      <c r="K145" s="100"/>
      <c r="L145" s="100" t="e">
        <f>L67</f>
        <v>#REF!</v>
      </c>
      <c r="M145" s="100" t="e">
        <f>L145-$L145/24</f>
        <v>#REF!</v>
      </c>
      <c r="N145" s="100" t="e">
        <f>M145-$L145/24</f>
        <v>#REF!</v>
      </c>
      <c r="O145" s="100" t="e">
        <f t="shared" ref="O145:AJ145" si="65">N145-$L145/24</f>
        <v>#REF!</v>
      </c>
      <c r="P145" s="100" t="e">
        <f t="shared" si="65"/>
        <v>#REF!</v>
      </c>
      <c r="Q145" s="100" t="e">
        <f t="shared" si="65"/>
        <v>#REF!</v>
      </c>
      <c r="R145" s="100" t="e">
        <f t="shared" si="65"/>
        <v>#REF!</v>
      </c>
      <c r="S145" s="100" t="e">
        <f t="shared" si="65"/>
        <v>#REF!</v>
      </c>
      <c r="T145" s="100" t="e">
        <f t="shared" si="65"/>
        <v>#REF!</v>
      </c>
      <c r="U145" s="100" t="e">
        <f t="shared" si="65"/>
        <v>#REF!</v>
      </c>
      <c r="V145" s="100" t="e">
        <f t="shared" si="65"/>
        <v>#REF!</v>
      </c>
      <c r="W145" s="100" t="e">
        <f t="shared" si="65"/>
        <v>#REF!</v>
      </c>
      <c r="X145" s="100" t="e">
        <f t="shared" si="65"/>
        <v>#REF!</v>
      </c>
      <c r="Y145" s="100" t="e">
        <f t="shared" si="65"/>
        <v>#REF!</v>
      </c>
      <c r="Z145" s="100" t="e">
        <f t="shared" si="65"/>
        <v>#REF!</v>
      </c>
      <c r="AA145" s="100" t="e">
        <f t="shared" si="65"/>
        <v>#REF!</v>
      </c>
      <c r="AB145" s="100" t="e">
        <f t="shared" si="65"/>
        <v>#REF!</v>
      </c>
      <c r="AC145" s="100" t="e">
        <f t="shared" si="65"/>
        <v>#REF!</v>
      </c>
      <c r="AD145" s="100" t="e">
        <f t="shared" si="65"/>
        <v>#REF!</v>
      </c>
      <c r="AE145" s="100" t="e">
        <f t="shared" si="65"/>
        <v>#REF!</v>
      </c>
      <c r="AF145" s="100" t="e">
        <f t="shared" si="65"/>
        <v>#REF!</v>
      </c>
      <c r="AG145" s="100" t="e">
        <f t="shared" si="65"/>
        <v>#REF!</v>
      </c>
      <c r="AH145" s="100" t="e">
        <f t="shared" si="65"/>
        <v>#REF!</v>
      </c>
      <c r="AI145" s="100" t="e">
        <f t="shared" si="65"/>
        <v>#REF!</v>
      </c>
      <c r="AJ145" s="100" t="e">
        <f t="shared" si="65"/>
        <v>#REF!</v>
      </c>
      <c r="AK145" s="102"/>
      <c r="AM145" s="118" t="e">
        <f t="shared" ca="1" si="61"/>
        <v>#REF!</v>
      </c>
      <c r="AN145" s="56" t="e">
        <f>Тарифы!#REF!</f>
        <v>#REF!</v>
      </c>
      <c r="AO145" s="55" t="e">
        <f t="shared" ca="1" si="56"/>
        <v>#REF!</v>
      </c>
      <c r="AP145" s="118" t="e">
        <f>SUMPRODUCT(L145:AC145,L$119:AC$119)/SUM(L$119:AC$119)</f>
        <v>#REF!</v>
      </c>
      <c r="AQ145" s="58" t="e">
        <f ca="1">AO145/AP145/SUM($L$119:$AI$119)*365</f>
        <v>#REF!</v>
      </c>
      <c r="AR145" s="59">
        <f t="shared" si="57"/>
        <v>0.16</v>
      </c>
      <c r="AS145" s="116">
        <v>3.0611557999566143E-2</v>
      </c>
      <c r="AT145" s="60">
        <v>2E-3</v>
      </c>
      <c r="AU145" s="60">
        <v>2.3999999999999998E-3</v>
      </c>
      <c r="AV145" s="60">
        <v>1.4999999999999999E-2</v>
      </c>
      <c r="AW145" s="55" t="e">
        <f>$AP145*AR145/365*SUM($L$119:$AC$119)</f>
        <v>#REF!</v>
      </c>
      <c r="AX145" s="55" t="e">
        <f>$AP145*AS145/365*SUM($L$119:$AC$119)</f>
        <v>#REF!</v>
      </c>
      <c r="AY145" s="55" t="e">
        <f>$AP145*AT145/365*SUM($L$119:$AC$119)</f>
        <v>#REF!</v>
      </c>
      <c r="AZ145" s="55" t="e">
        <f>$AP145*AU145/365*SUM($L$119:$AC$119)</f>
        <v>#REF!</v>
      </c>
      <c r="BA145" s="55" t="e">
        <f>$AP145*AV145/365*SUM($L$119:$AC$119)</f>
        <v>#REF!</v>
      </c>
      <c r="BB145" s="55" t="e">
        <f ca="1">AO145-SUM(AW145:BA145)</f>
        <v>#REF!</v>
      </c>
      <c r="BC145" s="58" t="e">
        <f ca="1">BB145/AP145/SUM(L136:N136)*365</f>
        <v>#REF!</v>
      </c>
    </row>
    <row r="146" spans="2:55" ht="15.75" thickBot="1" x14ac:dyDescent="0.3">
      <c r="B146">
        <v>8</v>
      </c>
      <c r="D146" s="110">
        <v>44621</v>
      </c>
      <c r="E146" s="149"/>
      <c r="F146" s="106"/>
      <c r="G146" s="106"/>
      <c r="H146" s="106"/>
      <c r="I146" s="106"/>
      <c r="J146" s="106"/>
      <c r="K146" s="106"/>
      <c r="L146" s="106"/>
      <c r="M146" s="106" t="e">
        <f>M67</f>
        <v>#REF!</v>
      </c>
      <c r="N146" s="106" t="e">
        <f>M146-$M146/24</f>
        <v>#REF!</v>
      </c>
      <c r="O146" s="106" t="e">
        <f>N146-$M146/24</f>
        <v>#REF!</v>
      </c>
      <c r="P146" s="106" t="e">
        <f>O146-$M146/24</f>
        <v>#REF!</v>
      </c>
      <c r="Q146" s="106" t="e">
        <f t="shared" ref="Q146:AK146" si="66">P146-$M146/24</f>
        <v>#REF!</v>
      </c>
      <c r="R146" s="106" t="e">
        <f t="shared" si="66"/>
        <v>#REF!</v>
      </c>
      <c r="S146" s="106" t="e">
        <f t="shared" si="66"/>
        <v>#REF!</v>
      </c>
      <c r="T146" s="106" t="e">
        <f t="shared" si="66"/>
        <v>#REF!</v>
      </c>
      <c r="U146" s="106" t="e">
        <f t="shared" si="66"/>
        <v>#REF!</v>
      </c>
      <c r="V146" s="106" t="e">
        <f t="shared" si="66"/>
        <v>#REF!</v>
      </c>
      <c r="W146" s="106" t="e">
        <f t="shared" si="66"/>
        <v>#REF!</v>
      </c>
      <c r="X146" s="106" t="e">
        <f t="shared" si="66"/>
        <v>#REF!</v>
      </c>
      <c r="Y146" s="106" t="e">
        <f t="shared" si="66"/>
        <v>#REF!</v>
      </c>
      <c r="Z146" s="106" t="e">
        <f t="shared" si="66"/>
        <v>#REF!</v>
      </c>
      <c r="AA146" s="106" t="e">
        <f t="shared" si="66"/>
        <v>#REF!</v>
      </c>
      <c r="AB146" s="106" t="e">
        <f t="shared" si="66"/>
        <v>#REF!</v>
      </c>
      <c r="AC146" s="106" t="e">
        <f t="shared" si="66"/>
        <v>#REF!</v>
      </c>
      <c r="AD146" s="106" t="e">
        <f t="shared" si="66"/>
        <v>#REF!</v>
      </c>
      <c r="AE146" s="106" t="e">
        <f t="shared" si="66"/>
        <v>#REF!</v>
      </c>
      <c r="AF146" s="106" t="e">
        <f t="shared" si="66"/>
        <v>#REF!</v>
      </c>
      <c r="AG146" s="106" t="e">
        <f t="shared" si="66"/>
        <v>#REF!</v>
      </c>
      <c r="AH146" s="106" t="e">
        <f t="shared" si="66"/>
        <v>#REF!</v>
      </c>
      <c r="AI146" s="106" t="e">
        <f t="shared" si="66"/>
        <v>#REF!</v>
      </c>
      <c r="AJ146" s="106" t="e">
        <f t="shared" si="66"/>
        <v>#REF!</v>
      </c>
      <c r="AK146" s="150" t="e">
        <f t="shared" si="66"/>
        <v>#REF!</v>
      </c>
      <c r="AM146" s="118" t="e">
        <f ca="1">OFFSET(E145,1,B146)</f>
        <v>#REF!</v>
      </c>
      <c r="AN146" s="56" t="e">
        <f>Тарифы!#REF!</f>
        <v>#REF!</v>
      </c>
      <c r="AO146" s="55" t="e">
        <f ca="1">AM146*AN146</f>
        <v>#REF!</v>
      </c>
      <c r="AP146" s="118" t="e">
        <f>SUMPRODUCT(M146:AD146,M$119:AD$119)/SUM(M$119:AD$119)</f>
        <v>#REF!</v>
      </c>
      <c r="AQ146" s="58" t="e">
        <f ca="1">AO146/AP146/SUM($M$119:$AJ$119)*365</f>
        <v>#REF!</v>
      </c>
      <c r="AR146" s="59">
        <f t="shared" si="57"/>
        <v>0.16</v>
      </c>
      <c r="AS146" s="116">
        <v>3.0611557999566143E-2</v>
      </c>
      <c r="AT146" s="60">
        <v>2E-3</v>
      </c>
      <c r="AU146" s="60">
        <v>2.3999999999999998E-3</v>
      </c>
      <c r="AV146" s="60">
        <v>1.4999999999999999E-2</v>
      </c>
      <c r="AW146" s="55" t="e">
        <f>$AP146*AR146/365*SUM($M$119:$AD$119)</f>
        <v>#REF!</v>
      </c>
      <c r="AX146" s="55" t="e">
        <f>$AP146*AS146/365*SUM($M$119:$AD$119)</f>
        <v>#REF!</v>
      </c>
      <c r="AY146" s="55" t="e">
        <f>$AP146*AT146/365*SUM($M$119:$AD$119)</f>
        <v>#REF!</v>
      </c>
      <c r="AZ146" s="55" t="e">
        <f>$AP146*AU146/365*SUM($M$119:$AD$119)</f>
        <v>#REF!</v>
      </c>
      <c r="BA146" s="55" t="e">
        <f>$AP146*AV146/365*SUM($M$119:$AD$119)</f>
        <v>#REF!</v>
      </c>
      <c r="BB146" s="55" t="e">
        <f ca="1">AO146-SUM(AW146:BA146)</f>
        <v>#REF!</v>
      </c>
      <c r="BC146" s="58" t="e">
        <f ca="1">BB146/AP146/SUM(M136:O136)*365</f>
        <v>#REF!</v>
      </c>
    </row>
    <row r="147" spans="2:55" x14ac:dyDescent="0.25">
      <c r="D147" s="96"/>
    </row>
    <row r="148" spans="2:55" x14ac:dyDescent="0.25">
      <c r="D148" s="96"/>
      <c r="BB148" s="121" t="e">
        <f>SUM(BB138:BB146)</f>
        <v>#REF!</v>
      </c>
      <c r="BC148" s="97" t="s">
        <v>267</v>
      </c>
    </row>
    <row r="149" spans="2:55" x14ac:dyDescent="0.25">
      <c r="D149" s="96"/>
      <c r="BC149" s="97"/>
    </row>
    <row r="150" spans="2:55" x14ac:dyDescent="0.25">
      <c r="BB150" s="121" t="e">
        <f>BB148/9*12</f>
        <v>#REF!</v>
      </c>
      <c r="BC150" s="97" t="s">
        <v>268</v>
      </c>
    </row>
  </sheetData>
  <mergeCells count="16">
    <mergeCell ref="O16:P16"/>
    <mergeCell ref="E16:F16"/>
    <mergeCell ref="G16:H16"/>
    <mergeCell ref="I16:J16"/>
    <mergeCell ref="K16:L16"/>
    <mergeCell ref="M16:N16"/>
    <mergeCell ref="D31:D32"/>
    <mergeCell ref="I31:J31"/>
    <mergeCell ref="K31:L31"/>
    <mergeCell ref="M31:N31"/>
    <mergeCell ref="O31:P31"/>
    <mergeCell ref="D18:D19"/>
    <mergeCell ref="I18:J18"/>
    <mergeCell ref="K18:L18"/>
    <mergeCell ref="M18:N18"/>
    <mergeCell ref="O18:P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C132"/>
  <sheetViews>
    <sheetView showGridLines="0" topLeftCell="A64" zoomScale="70" zoomScaleNormal="70" workbookViewId="0">
      <selection activeCell="BC108" sqref="BC108"/>
    </sheetView>
  </sheetViews>
  <sheetFormatPr defaultRowHeight="15" outlineLevelRow="1" x14ac:dyDescent="0.25"/>
  <cols>
    <col min="3" max="3" width="15.85546875" customWidth="1"/>
    <col min="4" max="4" width="25.28515625" customWidth="1"/>
    <col min="5" max="13" width="15.7109375" customWidth="1"/>
    <col min="14" max="14" width="16.85546875" bestFit="1" customWidth="1"/>
    <col min="15" max="15" width="13.7109375" customWidth="1"/>
    <col min="16" max="16" width="16.5703125" customWidth="1"/>
    <col min="17" max="24" width="13.85546875" customWidth="1"/>
    <col min="25" max="25" width="16.5703125" customWidth="1"/>
    <col min="26" max="26" width="16.85546875" customWidth="1"/>
    <col min="27" max="27" width="16.7109375" customWidth="1"/>
    <col min="28" max="28" width="17.28515625" customWidth="1"/>
    <col min="29" max="29" width="16" customWidth="1"/>
    <col min="30" max="34" width="15.7109375" customWidth="1"/>
    <col min="35" max="36" width="14.7109375" customWidth="1"/>
    <col min="37" max="37" width="9.28515625" customWidth="1"/>
    <col min="38" max="38" width="9.140625" customWidth="1"/>
    <col min="39" max="39" width="15.28515625" customWidth="1"/>
    <col min="41" max="42" width="15.42578125" customWidth="1"/>
    <col min="43" max="43" width="10.28515625" bestFit="1" customWidth="1"/>
    <col min="49" max="49" width="11.7109375" customWidth="1"/>
    <col min="50" max="50" width="15.85546875" customWidth="1"/>
    <col min="53" max="53" width="13" customWidth="1"/>
    <col min="54" max="54" width="14.28515625" customWidth="1"/>
  </cols>
  <sheetData>
    <row r="2" spans="4:28" x14ac:dyDescent="0.25">
      <c r="E2">
        <v>31</v>
      </c>
      <c r="F2">
        <v>28</v>
      </c>
      <c r="G2">
        <v>31</v>
      </c>
      <c r="H2">
        <v>30</v>
      </c>
      <c r="I2">
        <v>31</v>
      </c>
      <c r="J2">
        <v>30</v>
      </c>
      <c r="K2">
        <v>31</v>
      </c>
      <c r="L2">
        <v>31</v>
      </c>
      <c r="M2">
        <v>30</v>
      </c>
      <c r="N2">
        <v>31</v>
      </c>
      <c r="O2">
        <v>30</v>
      </c>
      <c r="P2">
        <v>31</v>
      </c>
      <c r="Q2">
        <v>31</v>
      </c>
      <c r="R2">
        <v>28</v>
      </c>
      <c r="S2">
        <v>31</v>
      </c>
      <c r="T2">
        <v>30</v>
      </c>
      <c r="U2">
        <v>31</v>
      </c>
      <c r="V2">
        <v>30</v>
      </c>
      <c r="W2">
        <v>31</v>
      </c>
      <c r="X2">
        <v>31</v>
      </c>
      <c r="Y2">
        <v>30</v>
      </c>
      <c r="Z2">
        <v>31</v>
      </c>
      <c r="AA2">
        <v>30</v>
      </c>
      <c r="AB2">
        <v>31</v>
      </c>
    </row>
    <row r="3" spans="4:28" x14ac:dyDescent="0.25"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  <c r="L3" t="s">
        <v>44</v>
      </c>
      <c r="M3" t="s">
        <v>45</v>
      </c>
      <c r="N3" t="s">
        <v>46</v>
      </c>
      <c r="O3" t="s">
        <v>47</v>
      </c>
      <c r="P3" t="s">
        <v>48</v>
      </c>
    </row>
    <row r="4" spans="4:28" x14ac:dyDescent="0.25">
      <c r="E4" s="52">
        <f>E11</f>
        <v>79928.030904522602</v>
      </c>
      <c r="F4" s="52">
        <f>E4-$E$4/$D11</f>
        <v>53285.353936348401</v>
      </c>
      <c r="G4" s="52">
        <f>F4-$E$4/3</f>
        <v>26642.676968174201</v>
      </c>
      <c r="H4" s="52"/>
    </row>
    <row r="5" spans="4:28" x14ac:dyDescent="0.25">
      <c r="E5" s="52">
        <v>249872.09802729104</v>
      </c>
      <c r="F5" s="52">
        <f t="shared" ref="F5:J7" si="0">E5-$E5/$D12</f>
        <v>208226.74835607587</v>
      </c>
      <c r="G5" s="52">
        <f t="shared" si="0"/>
        <v>166581.3986848607</v>
      </c>
      <c r="H5" s="52">
        <f t="shared" si="0"/>
        <v>124936.04901364553</v>
      </c>
      <c r="I5" s="52">
        <f t="shared" si="0"/>
        <v>83290.699342430366</v>
      </c>
      <c r="J5" s="52">
        <f t="shared" si="0"/>
        <v>41645.34967121519</v>
      </c>
      <c r="K5" s="52"/>
    </row>
    <row r="6" spans="4:28" x14ac:dyDescent="0.25">
      <c r="E6" s="52">
        <f>E13</f>
        <v>270860.64602754998</v>
      </c>
      <c r="F6" s="52">
        <f t="shared" si="0"/>
        <v>248288.92552525416</v>
      </c>
      <c r="G6" s="52">
        <f t="shared" si="0"/>
        <v>225717.20502295834</v>
      </c>
      <c r="H6" s="52">
        <f t="shared" si="0"/>
        <v>203145.48452066252</v>
      </c>
      <c r="I6" s="52">
        <f t="shared" si="0"/>
        <v>180573.7640183667</v>
      </c>
      <c r="J6" s="52">
        <f t="shared" si="0"/>
        <v>158002.04351607087</v>
      </c>
      <c r="K6" s="52">
        <f t="shared" ref="K6:P7" si="1">J6-$E6/$D13</f>
        <v>135430.32301377505</v>
      </c>
      <c r="L6" s="52">
        <f t="shared" si="1"/>
        <v>112858.60251147921</v>
      </c>
      <c r="M6" s="52">
        <f t="shared" si="1"/>
        <v>90286.882009183377</v>
      </c>
      <c r="N6" s="52">
        <f t="shared" si="1"/>
        <v>67715.16150688754</v>
      </c>
      <c r="O6" s="52">
        <f t="shared" si="1"/>
        <v>45143.441004591703</v>
      </c>
      <c r="P6" s="52">
        <f t="shared" si="1"/>
        <v>22571.72050229587</v>
      </c>
      <c r="Q6" s="52"/>
    </row>
    <row r="7" spans="4:28" x14ac:dyDescent="0.25">
      <c r="E7" s="52">
        <f>E14</f>
        <v>399723.48850714602</v>
      </c>
      <c r="F7" s="52">
        <f t="shared" si="0"/>
        <v>383068.3431526816</v>
      </c>
      <c r="G7" s="52">
        <f t="shared" si="0"/>
        <v>366413.19779821718</v>
      </c>
      <c r="H7" s="52">
        <f t="shared" si="0"/>
        <v>349758.05244375276</v>
      </c>
      <c r="I7" s="52">
        <f t="shared" si="0"/>
        <v>333102.90708928835</v>
      </c>
      <c r="J7" s="52">
        <f t="shared" si="0"/>
        <v>316447.76173482393</v>
      </c>
      <c r="K7" s="52">
        <f t="shared" si="1"/>
        <v>299792.61638035951</v>
      </c>
      <c r="L7" s="52">
        <f t="shared" si="1"/>
        <v>283137.47102589509</v>
      </c>
      <c r="M7" s="52">
        <f t="shared" si="1"/>
        <v>266482.32567143068</v>
      </c>
      <c r="N7" s="52">
        <f t="shared" si="1"/>
        <v>249827.18031696626</v>
      </c>
      <c r="O7" s="52">
        <f t="shared" si="1"/>
        <v>233172.03496250184</v>
      </c>
      <c r="P7" s="52">
        <f t="shared" si="1"/>
        <v>216516.88960803743</v>
      </c>
      <c r="Q7" s="52">
        <f t="shared" ref="Q7:AB7" si="2">P7-$E7/$D14</f>
        <v>199861.74425357301</v>
      </c>
      <c r="R7" s="52">
        <f t="shared" si="2"/>
        <v>183206.59889910859</v>
      </c>
      <c r="S7" s="52">
        <f t="shared" si="2"/>
        <v>166551.45354464417</v>
      </c>
      <c r="T7" s="52">
        <f t="shared" si="2"/>
        <v>149896.30819017976</v>
      </c>
      <c r="U7" s="52">
        <f t="shared" si="2"/>
        <v>133241.16283571534</v>
      </c>
      <c r="V7" s="52">
        <f t="shared" si="2"/>
        <v>116586.01748125092</v>
      </c>
      <c r="W7" s="52">
        <f t="shared" si="2"/>
        <v>99930.872126786504</v>
      </c>
      <c r="X7" s="52">
        <f t="shared" si="2"/>
        <v>83275.726772322087</v>
      </c>
      <c r="Y7" s="52">
        <f t="shared" si="2"/>
        <v>66620.581417857669</v>
      </c>
      <c r="Z7" s="52">
        <f t="shared" si="2"/>
        <v>49965.436063393252</v>
      </c>
      <c r="AA7" s="52">
        <f t="shared" si="2"/>
        <v>33310.290708928835</v>
      </c>
      <c r="AB7" s="52">
        <f t="shared" si="2"/>
        <v>16655.145354464417</v>
      </c>
    </row>
    <row r="10" spans="4:28" ht="22.5" x14ac:dyDescent="0.25">
      <c r="D10" s="53" t="s">
        <v>23</v>
      </c>
      <c r="E10" s="53" t="s">
        <v>54</v>
      </c>
      <c r="F10" s="53" t="s">
        <v>16</v>
      </c>
      <c r="G10" s="53" t="s">
        <v>50</v>
      </c>
      <c r="H10" s="53" t="s">
        <v>51</v>
      </c>
      <c r="I10" s="53" t="s">
        <v>49</v>
      </c>
      <c r="J10" s="53" t="s">
        <v>1</v>
      </c>
      <c r="K10" s="53" t="s">
        <v>0</v>
      </c>
      <c r="L10" s="53" t="s">
        <v>2</v>
      </c>
      <c r="M10" s="53" t="s">
        <v>3</v>
      </c>
      <c r="N10" s="53" t="s">
        <v>5</v>
      </c>
      <c r="O10" s="53" t="s">
        <v>1</v>
      </c>
      <c r="P10" s="53" t="s">
        <v>0</v>
      </c>
      <c r="Q10" s="53" t="s">
        <v>2</v>
      </c>
      <c r="R10" s="53" t="s">
        <v>3</v>
      </c>
      <c r="S10" s="53" t="s">
        <v>5</v>
      </c>
      <c r="T10" s="53" t="s">
        <v>52</v>
      </c>
      <c r="U10" s="53" t="s">
        <v>53</v>
      </c>
    </row>
    <row r="11" spans="4:28" x14ac:dyDescent="0.25">
      <c r="D11" s="54">
        <v>3</v>
      </c>
      <c r="E11" s="55">
        <v>79928.030904522602</v>
      </c>
      <c r="F11" s="56" t="e">
        <f>#REF!</f>
        <v>#REF!</v>
      </c>
      <c r="G11" s="57" t="e">
        <f>E11*F11</f>
        <v>#REF!</v>
      </c>
      <c r="H11" s="55">
        <f>SUMPRODUCT(E4:G4,E2:G2)/SUM(E2:G2)</f>
        <v>53285.353936348401</v>
      </c>
      <c r="I11" s="58" t="e">
        <f>G11/H11/SUM(E2:G2)*365</f>
        <v>#REF!</v>
      </c>
      <c r="J11" s="59">
        <v>0.15</v>
      </c>
      <c r="K11" s="116">
        <v>3.7987241169793904E-3</v>
      </c>
      <c r="L11" s="60">
        <v>2E-3</v>
      </c>
      <c r="M11" s="60">
        <v>2.3999999999999998E-3</v>
      </c>
      <c r="N11" s="60">
        <v>1.4999999999999999E-2</v>
      </c>
      <c r="O11" s="55">
        <f>H11*J11/365*SUM(E2:G2)</f>
        <v>1970.8281592895985</v>
      </c>
      <c r="P11" s="55">
        <f>H11*K11/365*SUM(E2:G2)</f>
        <v>49.910883060769976</v>
      </c>
      <c r="Q11" s="55">
        <f>$H11*L11/365*SUM($E$2:$G$2)</f>
        <v>26.277708790527978</v>
      </c>
      <c r="R11" s="55">
        <f>$H11*M11/365*SUM($E$2:$G$2)</f>
        <v>31.533250548633571</v>
      </c>
      <c r="S11" s="55">
        <f>$H11*N11/365*SUM($E$2:$G$2)</f>
        <v>197.08281592895983</v>
      </c>
      <c r="T11" s="57" t="e">
        <f>G11-SUM(O11:S11)</f>
        <v>#REF!</v>
      </c>
      <c r="U11" s="58" t="e">
        <f>T11/H11/SUM(E2:G2)*365</f>
        <v>#REF!</v>
      </c>
    </row>
    <row r="12" spans="4:28" x14ac:dyDescent="0.25">
      <c r="D12" s="54">
        <v>6</v>
      </c>
      <c r="E12" s="55">
        <v>249872.09802729101</v>
      </c>
      <c r="F12" s="56" t="e">
        <f>#REF!</f>
        <v>#REF!</v>
      </c>
      <c r="G12" s="57" t="e">
        <f>E12*F12</f>
        <v>#REF!</v>
      </c>
      <c r="H12" s="55">
        <f>SUMPRODUCT(E5:J5,E2:J2)/SUM(E2:J2)</f>
        <v>145413.59664203311</v>
      </c>
      <c r="I12" s="58" t="e">
        <f>G12/H12/SUM(E2:J2)*365</f>
        <v>#REF!</v>
      </c>
      <c r="J12" s="59">
        <v>0.15</v>
      </c>
      <c r="K12" s="116">
        <v>7.6158690329000151E-3</v>
      </c>
      <c r="L12" s="60">
        <v>2E-3</v>
      </c>
      <c r="M12" s="60">
        <v>2.3999999999999998E-3</v>
      </c>
      <c r="N12" s="60">
        <v>1.4999999999999999E-2</v>
      </c>
      <c r="O12" s="55">
        <f>H12*J12/365*SUM(E2:J2)</f>
        <v>10816.381229674516</v>
      </c>
      <c r="P12" s="55">
        <f>H12*K12/365*SUM(E2:J2)</f>
        <v>549.17428570079426</v>
      </c>
      <c r="Q12" s="55">
        <f>$H12*L12/365*SUM($E$2:$J$2)</f>
        <v>144.21841639566023</v>
      </c>
      <c r="R12" s="55">
        <f>$H12*M12/365*SUM($E$2:$J$2)</f>
        <v>173.06209967479228</v>
      </c>
      <c r="S12" s="55">
        <f>$H12*N12/365*SUM($E$2:$J$2)</f>
        <v>1081.6381229674516</v>
      </c>
      <c r="T12" s="57" t="e">
        <f>G12-SUM(O12:S12)</f>
        <v>#REF!</v>
      </c>
      <c r="U12" s="58" t="e">
        <f>T12/H12/SUM(E2:J2)*365</f>
        <v>#REF!</v>
      </c>
    </row>
    <row r="13" spans="4:28" x14ac:dyDescent="0.25">
      <c r="D13" s="54">
        <v>12</v>
      </c>
      <c r="E13" s="55">
        <v>270860.64602754998</v>
      </c>
      <c r="F13" s="56" t="e">
        <f>#REF!</f>
        <v>#REF!</v>
      </c>
      <c r="G13" s="57" t="e">
        <f>E13*F13</f>
        <v>#REF!</v>
      </c>
      <c r="H13" s="55">
        <f>SUMPRODUCT(E6:P6,E2:P2)/SUM(E2:P2)</f>
        <v>146128.70012856182</v>
      </c>
      <c r="I13" s="58" t="e">
        <f>G13/H13/SUM(E2:P2)*365</f>
        <v>#REF!</v>
      </c>
      <c r="J13" s="59">
        <v>0.15</v>
      </c>
      <c r="K13" s="116">
        <v>1.5305778999783071E-2</v>
      </c>
      <c r="L13" s="60">
        <v>2E-3</v>
      </c>
      <c r="M13" s="60">
        <v>2.3999999999999998E-3</v>
      </c>
      <c r="N13" s="60">
        <v>1.4999999999999999E-2</v>
      </c>
      <c r="O13" s="55">
        <f>H13*J13</f>
        <v>21919.305019284271</v>
      </c>
      <c r="P13" s="55">
        <f>H13*K13</f>
        <v>2236.6135896933392</v>
      </c>
      <c r="Q13" s="55">
        <f t="shared" ref="Q13:S14" si="3">$H13*L13</f>
        <v>292.25740025712366</v>
      </c>
      <c r="R13" s="55">
        <f t="shared" si="3"/>
        <v>350.70888030854832</v>
      </c>
      <c r="S13" s="55">
        <f t="shared" si="3"/>
        <v>2191.930501928427</v>
      </c>
      <c r="T13" s="57" t="e">
        <f>G13-SUM(O13:S13)</f>
        <v>#REF!</v>
      </c>
      <c r="U13" s="58" t="e">
        <f t="shared" ref="U13:U14" si="4">T13/H13</f>
        <v>#REF!</v>
      </c>
    </row>
    <row r="14" spans="4:28" x14ac:dyDescent="0.25">
      <c r="D14" s="54">
        <v>24</v>
      </c>
      <c r="E14" s="55">
        <v>399723.48850714602</v>
      </c>
      <c r="F14" s="56" t="e">
        <f>#REF!</f>
        <v>#REF!</v>
      </c>
      <c r="G14" s="57" t="e">
        <f>E14*F14</f>
        <v>#REF!</v>
      </c>
      <c r="H14" s="55">
        <f>SUMPRODUCT(E7:AB7,E2:AB2)/SUM(E2:AB2)</f>
        <v>207755.82684623697</v>
      </c>
      <c r="I14" s="58" t="e">
        <f>G14/H14/SUM(E2:AB2)*365</f>
        <v>#REF!</v>
      </c>
      <c r="J14" s="59">
        <v>0.15</v>
      </c>
      <c r="K14" s="116">
        <v>3.0611557999566143E-2</v>
      </c>
      <c r="L14" s="60">
        <v>2E-3</v>
      </c>
      <c r="M14" s="60">
        <v>2.3999999999999998E-3</v>
      </c>
      <c r="N14" s="60">
        <v>1.4999999999999999E-2</v>
      </c>
      <c r="O14" s="55">
        <f>H14*J14</f>
        <v>31163.374026935544</v>
      </c>
      <c r="P14" s="55">
        <f>H14*K14</f>
        <v>6359.7295432514038</v>
      </c>
      <c r="Q14" s="55">
        <f>$H14*L14</f>
        <v>415.51165369247394</v>
      </c>
      <c r="R14" s="55">
        <f>$H14*M14</f>
        <v>498.61398443096869</v>
      </c>
      <c r="S14" s="55">
        <f t="shared" si="3"/>
        <v>3116.3374026935544</v>
      </c>
      <c r="T14" s="57" t="e">
        <f>G14-SUM(O14:S14)</f>
        <v>#REF!</v>
      </c>
      <c r="U14" s="58" t="e">
        <f t="shared" si="4"/>
        <v>#REF!</v>
      </c>
    </row>
    <row r="16" spans="4:28" ht="15" customHeight="1" outlineLevel="1" x14ac:dyDescent="0.25">
      <c r="D16" s="62" t="s">
        <v>115</v>
      </c>
      <c r="E16" s="219" t="s">
        <v>116</v>
      </c>
      <c r="F16" s="220"/>
      <c r="G16" s="219" t="s">
        <v>117</v>
      </c>
      <c r="H16" s="220"/>
      <c r="I16" s="219" t="s">
        <v>118</v>
      </c>
      <c r="J16" s="220"/>
      <c r="K16" s="219" t="s">
        <v>119</v>
      </c>
      <c r="L16" s="220"/>
      <c r="M16" s="219" t="s">
        <v>120</v>
      </c>
      <c r="N16" s="220"/>
      <c r="O16" s="217" t="s">
        <v>284</v>
      </c>
      <c r="P16" s="218"/>
    </row>
    <row r="17" spans="4:16" ht="18.75" outlineLevel="1" x14ac:dyDescent="0.3">
      <c r="D17" s="63" t="s">
        <v>135</v>
      </c>
    </row>
    <row r="18" spans="4:16" outlineLevel="1" x14ac:dyDescent="0.25">
      <c r="D18" s="211" t="s">
        <v>23</v>
      </c>
      <c r="E18" s="69" t="s">
        <v>121</v>
      </c>
      <c r="F18" s="70"/>
      <c r="G18" s="69" t="s">
        <v>121</v>
      </c>
      <c r="H18" s="70"/>
      <c r="I18" s="213" t="s">
        <v>121</v>
      </c>
      <c r="J18" s="214"/>
      <c r="K18" s="213" t="s">
        <v>121</v>
      </c>
      <c r="L18" s="214"/>
      <c r="M18" s="213" t="s">
        <v>121</v>
      </c>
      <c r="N18" s="214"/>
      <c r="O18" s="213" t="s">
        <v>121</v>
      </c>
      <c r="P18" s="214"/>
    </row>
    <row r="19" spans="4:16" outlineLevel="1" x14ac:dyDescent="0.25">
      <c r="D19" s="212"/>
      <c r="E19" s="64" t="s">
        <v>122</v>
      </c>
      <c r="F19" s="64" t="s">
        <v>1</v>
      </c>
      <c r="G19" s="64" t="s">
        <v>122</v>
      </c>
      <c r="H19" s="64" t="s">
        <v>1</v>
      </c>
      <c r="I19" s="64" t="s">
        <v>122</v>
      </c>
      <c r="J19" s="64" t="s">
        <v>1</v>
      </c>
      <c r="K19" s="64" t="s">
        <v>122</v>
      </c>
      <c r="L19" s="64" t="s">
        <v>1</v>
      </c>
      <c r="M19" s="64" t="s">
        <v>122</v>
      </c>
      <c r="N19" s="64" t="s">
        <v>1</v>
      </c>
      <c r="O19" s="64" t="s">
        <v>122</v>
      </c>
      <c r="P19" s="64" t="s">
        <v>1</v>
      </c>
    </row>
    <row r="20" spans="4:16" outlineLevel="1" x14ac:dyDescent="0.25">
      <c r="D20" s="65" t="s">
        <v>123</v>
      </c>
      <c r="E20" s="66">
        <v>0.13</v>
      </c>
      <c r="F20" s="66">
        <v>0.13750000000000001</v>
      </c>
      <c r="G20" s="66">
        <v>0.13</v>
      </c>
      <c r="H20" s="66">
        <v>0.13750000000000001</v>
      </c>
      <c r="I20" s="66">
        <v>0.13</v>
      </c>
      <c r="J20" s="66">
        <v>0.13750000000000001</v>
      </c>
      <c r="K20" s="66">
        <v>0.14000000000000001</v>
      </c>
      <c r="L20" s="66">
        <v>0.14749999999999996</v>
      </c>
      <c r="M20" s="66">
        <v>0.14000000000000001</v>
      </c>
      <c r="N20" s="66">
        <v>0.14749999999999996</v>
      </c>
      <c r="O20" s="66">
        <v>0.14750000000000002</v>
      </c>
      <c r="P20" s="66">
        <v>0.155</v>
      </c>
    </row>
    <row r="21" spans="4:16" outlineLevel="1" x14ac:dyDescent="0.25">
      <c r="D21" s="65" t="s">
        <v>124</v>
      </c>
      <c r="E21" s="66">
        <v>0.13</v>
      </c>
      <c r="F21" s="66">
        <v>0.13750000000000001</v>
      </c>
      <c r="G21" s="66">
        <v>0.13</v>
      </c>
      <c r="H21" s="66">
        <v>0.13750000000000001</v>
      </c>
      <c r="I21" s="66">
        <v>0.13</v>
      </c>
      <c r="J21" s="66">
        <v>0.13750000000000001</v>
      </c>
      <c r="K21" s="66">
        <v>0.14000000000000001</v>
      </c>
      <c r="L21" s="66">
        <v>0.14749999999999996</v>
      </c>
      <c r="M21" s="66">
        <v>0.14000000000000001</v>
      </c>
      <c r="N21" s="66">
        <v>0.14749999999999996</v>
      </c>
      <c r="O21" s="66">
        <v>0.14750000000000002</v>
      </c>
      <c r="P21" s="66">
        <v>0.155</v>
      </c>
    </row>
    <row r="22" spans="4:16" outlineLevel="1" x14ac:dyDescent="0.25">
      <c r="D22" s="65" t="s">
        <v>125</v>
      </c>
      <c r="E22" s="66">
        <v>0.13250000000000001</v>
      </c>
      <c r="F22" s="66">
        <v>0.13750000000000001</v>
      </c>
      <c r="G22" s="66">
        <v>0.13250000000000001</v>
      </c>
      <c r="H22" s="66">
        <v>0.13750000000000001</v>
      </c>
      <c r="I22" s="66">
        <v>0.13250000000000001</v>
      </c>
      <c r="J22" s="66">
        <v>0.13750000000000001</v>
      </c>
      <c r="K22" s="66">
        <v>0.14000000000000001</v>
      </c>
      <c r="L22" s="66">
        <v>0.14900000000000002</v>
      </c>
      <c r="M22" s="66">
        <v>0.14000000000000001</v>
      </c>
      <c r="N22" s="66">
        <v>0.14900000000000002</v>
      </c>
      <c r="O22" s="66">
        <v>0.14750000000000002</v>
      </c>
      <c r="P22" s="66">
        <v>0.1565</v>
      </c>
    </row>
    <row r="23" spans="4:16" outlineLevel="1" x14ac:dyDescent="0.25">
      <c r="D23" s="65" t="s">
        <v>126</v>
      </c>
      <c r="E23" s="66">
        <v>0.13250000000000001</v>
      </c>
      <c r="F23" s="66">
        <v>0.13750000000000001</v>
      </c>
      <c r="G23" s="66">
        <v>0.13250000000000001</v>
      </c>
      <c r="H23" s="66">
        <v>0.13750000000000001</v>
      </c>
      <c r="I23" s="66">
        <v>0.13250000000000001</v>
      </c>
      <c r="J23" s="66">
        <v>0.13750000000000001</v>
      </c>
      <c r="K23" s="66">
        <v>0.14000000000000001</v>
      </c>
      <c r="L23" s="66">
        <v>0.15000000000000002</v>
      </c>
      <c r="M23" s="66">
        <v>0.14000000000000001</v>
      </c>
      <c r="N23" s="66">
        <v>0.15000000000000002</v>
      </c>
      <c r="O23" s="66">
        <v>0.14750000000000002</v>
      </c>
      <c r="P23" s="66">
        <v>0.1575</v>
      </c>
    </row>
    <row r="24" spans="4:16" outlineLevel="1" x14ac:dyDescent="0.25">
      <c r="D24" s="65" t="s">
        <v>127</v>
      </c>
      <c r="E24" s="66">
        <v>0.13400000000000001</v>
      </c>
      <c r="F24" s="66">
        <v>0.14249999999999999</v>
      </c>
      <c r="G24" s="66">
        <v>0.13400000000000001</v>
      </c>
      <c r="H24" s="66">
        <v>0.14249999999999999</v>
      </c>
      <c r="I24" s="66">
        <v>0.13400000000000001</v>
      </c>
      <c r="J24" s="66">
        <v>0.14249999999999999</v>
      </c>
      <c r="K24" s="66">
        <v>0.14000000000000001</v>
      </c>
      <c r="L24" s="66">
        <v>0.15</v>
      </c>
      <c r="M24" s="66">
        <v>0.14000000000000001</v>
      </c>
      <c r="N24" s="66">
        <v>0.15</v>
      </c>
      <c r="O24" s="66">
        <v>0.14750000000000002</v>
      </c>
      <c r="P24" s="66">
        <v>0.1575</v>
      </c>
    </row>
    <row r="25" spans="4:16" outlineLevel="1" x14ac:dyDescent="0.25">
      <c r="D25" s="65" t="s">
        <v>128</v>
      </c>
      <c r="E25" s="66">
        <v>0.13400000000000001</v>
      </c>
      <c r="F25" s="66">
        <v>0.14949999999999999</v>
      </c>
      <c r="G25" s="66">
        <v>0.13400000000000001</v>
      </c>
      <c r="H25" s="66">
        <v>0.14949999999999999</v>
      </c>
      <c r="I25" s="66">
        <v>0.13700000000000001</v>
      </c>
      <c r="J25" s="66">
        <v>0.14949999999999999</v>
      </c>
      <c r="K25" s="66">
        <v>0.14000000000000001</v>
      </c>
      <c r="L25" s="66">
        <v>0.15000000000000002</v>
      </c>
      <c r="M25" s="66">
        <v>0.14000000000000001</v>
      </c>
      <c r="N25" s="66">
        <v>0.15000000000000002</v>
      </c>
      <c r="O25" s="66">
        <v>0.15000000000000002</v>
      </c>
      <c r="P25" s="66">
        <v>0.16</v>
      </c>
    </row>
    <row r="26" spans="4:16" outlineLevel="1" x14ac:dyDescent="0.25">
      <c r="D26" s="65" t="s">
        <v>129</v>
      </c>
      <c r="E26" s="66">
        <v>0.12</v>
      </c>
      <c r="F26" s="66">
        <v>0.13200000000000001</v>
      </c>
      <c r="G26" s="66">
        <v>0.12</v>
      </c>
      <c r="H26" s="66">
        <v>0.13200000000000001</v>
      </c>
      <c r="I26" s="66">
        <v>0.12</v>
      </c>
      <c r="J26" s="66">
        <v>0.13200000000000001</v>
      </c>
      <c r="K26" s="66">
        <v>0.14000000000000001</v>
      </c>
      <c r="L26" s="66">
        <v>0.15000000000000002</v>
      </c>
      <c r="M26" s="66">
        <v>0.14000000000000001</v>
      </c>
      <c r="N26" s="66">
        <v>0.15000000000000002</v>
      </c>
      <c r="O26" s="66">
        <v>0.15000000000000002</v>
      </c>
      <c r="P26" s="66">
        <v>0.16</v>
      </c>
    </row>
    <row r="27" spans="4:16" outlineLevel="1" x14ac:dyDescent="0.25">
      <c r="D27" s="65" t="s">
        <v>130</v>
      </c>
      <c r="E27" s="66">
        <v>0.12</v>
      </c>
      <c r="F27" s="66">
        <v>0.13200000000000001</v>
      </c>
      <c r="G27" s="66">
        <v>0.12</v>
      </c>
      <c r="H27" s="66">
        <v>0.13200000000000001</v>
      </c>
      <c r="I27" s="66">
        <v>0.12</v>
      </c>
      <c r="J27" s="66">
        <v>0.13200000000000001</v>
      </c>
      <c r="K27" s="66">
        <v>0.14000000000000001</v>
      </c>
      <c r="L27" s="66">
        <v>0.15000000000000002</v>
      </c>
      <c r="M27" s="66">
        <v>0.14000000000000001</v>
      </c>
      <c r="N27" s="66">
        <v>0.15000000000000002</v>
      </c>
      <c r="O27" s="66">
        <v>0.15500000000000003</v>
      </c>
      <c r="P27" s="66">
        <v>0.16499999999999998</v>
      </c>
    </row>
    <row r="28" spans="4:16" outlineLevel="1" x14ac:dyDescent="0.25">
      <c r="D28" s="65" t="s">
        <v>131</v>
      </c>
      <c r="E28" s="66">
        <v>0.12</v>
      </c>
      <c r="F28" s="66">
        <v>0.13200000000000001</v>
      </c>
      <c r="G28" s="66">
        <v>0.12</v>
      </c>
      <c r="H28" s="66">
        <v>0.13200000000000001</v>
      </c>
      <c r="I28" s="66">
        <v>0.12</v>
      </c>
      <c r="J28" s="66">
        <v>0.13200000000000001</v>
      </c>
      <c r="K28" s="66">
        <v>0.14000000000000001</v>
      </c>
      <c r="L28" s="66">
        <v>0.15000000000000002</v>
      </c>
      <c r="M28" s="66">
        <v>0.14000000000000001</v>
      </c>
      <c r="N28" s="66">
        <v>0.15000000000000002</v>
      </c>
      <c r="O28" s="66">
        <v>0.15500000000000003</v>
      </c>
      <c r="P28" s="66">
        <v>0.16499999999999998</v>
      </c>
    </row>
    <row r="29" spans="4:16" outlineLevel="1" x14ac:dyDescent="0.25">
      <c r="D29" s="65" t="s">
        <v>132</v>
      </c>
      <c r="E29" s="66">
        <v>0.12</v>
      </c>
      <c r="F29" s="66">
        <v>0.13200000000000001</v>
      </c>
      <c r="G29" s="66">
        <v>0.12</v>
      </c>
      <c r="H29" s="66">
        <v>0.13200000000000001</v>
      </c>
      <c r="I29" s="66">
        <v>0.12</v>
      </c>
      <c r="J29" s="66">
        <v>0.13200000000000001</v>
      </c>
      <c r="K29" s="66">
        <v>0.14000000000000001</v>
      </c>
      <c r="L29" s="66">
        <v>0.15000000000000002</v>
      </c>
      <c r="M29" s="66">
        <v>0.14000000000000001</v>
      </c>
      <c r="N29" s="66">
        <v>0.15000000000000002</v>
      </c>
      <c r="O29" s="66">
        <v>0.15500000000000003</v>
      </c>
      <c r="P29" s="66">
        <v>0.16499999999999998</v>
      </c>
    </row>
    <row r="30" spans="4:16" outlineLevel="1" x14ac:dyDescent="0.25">
      <c r="D30" s="65" t="s">
        <v>133</v>
      </c>
      <c r="E30" s="66">
        <v>0.12</v>
      </c>
      <c r="F30" s="66">
        <v>0.13200000000000001</v>
      </c>
      <c r="G30" s="66">
        <v>0.12</v>
      </c>
      <c r="H30" s="66">
        <v>0.13200000000000001</v>
      </c>
      <c r="I30" s="66">
        <v>0.12</v>
      </c>
      <c r="J30" s="66">
        <v>0.13200000000000001</v>
      </c>
      <c r="K30" s="66">
        <v>0.14000000000000001</v>
      </c>
      <c r="L30" s="66">
        <v>0.15000000000000002</v>
      </c>
      <c r="M30" s="66">
        <v>0.14000000000000001</v>
      </c>
      <c r="N30" s="66">
        <v>0.15000000000000002</v>
      </c>
      <c r="O30" s="66">
        <v>0.15500000000000003</v>
      </c>
      <c r="P30" s="66">
        <v>0.16499999999999998</v>
      </c>
    </row>
    <row r="31" spans="4:16" outlineLevel="1" x14ac:dyDescent="0.25">
      <c r="D31" s="211" t="s">
        <v>23</v>
      </c>
      <c r="E31" s="67" t="s">
        <v>134</v>
      </c>
      <c r="F31" s="68"/>
      <c r="G31" s="67" t="s">
        <v>134</v>
      </c>
      <c r="H31" s="68"/>
      <c r="I31" s="215" t="s">
        <v>134</v>
      </c>
      <c r="J31" s="216"/>
      <c r="K31" s="215" t="s">
        <v>134</v>
      </c>
      <c r="L31" s="216"/>
      <c r="M31" s="215" t="s">
        <v>134</v>
      </c>
      <c r="N31" s="216"/>
      <c r="O31" s="215" t="s">
        <v>134</v>
      </c>
      <c r="P31" s="216"/>
    </row>
    <row r="32" spans="4:16" outlineLevel="1" x14ac:dyDescent="0.25">
      <c r="D32" s="212"/>
      <c r="E32" s="64" t="s">
        <v>122</v>
      </c>
      <c r="F32" s="64" t="s">
        <v>1</v>
      </c>
      <c r="G32" s="64" t="s">
        <v>122</v>
      </c>
      <c r="H32" s="64" t="s">
        <v>1</v>
      </c>
      <c r="I32" s="64" t="s">
        <v>122</v>
      </c>
      <c r="J32" s="64" t="s">
        <v>1</v>
      </c>
      <c r="K32" s="64" t="s">
        <v>122</v>
      </c>
      <c r="L32" s="64" t="s">
        <v>1</v>
      </c>
      <c r="M32" s="64" t="s">
        <v>122</v>
      </c>
      <c r="N32" s="64" t="s">
        <v>1</v>
      </c>
      <c r="O32" s="64" t="s">
        <v>122</v>
      </c>
      <c r="P32" s="64" t="s">
        <v>1</v>
      </c>
    </row>
    <row r="33" spans="4:16" outlineLevel="1" x14ac:dyDescent="0.25">
      <c r="D33" s="65" t="s">
        <v>123</v>
      </c>
      <c r="E33" s="66">
        <v>8.9999999999999993E-3</v>
      </c>
      <c r="F33" s="66">
        <v>1.6500000000000001E-2</v>
      </c>
      <c r="G33" s="66">
        <v>8.9999999999999993E-3</v>
      </c>
      <c r="H33" s="66">
        <v>1.6500000000000001E-2</v>
      </c>
      <c r="I33" s="66">
        <v>8.9999999999999993E-3</v>
      </c>
      <c r="J33" s="66">
        <v>1.6500000000000001E-2</v>
      </c>
      <c r="K33" s="66">
        <v>8.9999999999999993E-3</v>
      </c>
      <c r="L33" s="66">
        <v>2.2500000000000003E-2</v>
      </c>
      <c r="M33" s="66">
        <v>8.9999999999999993E-3</v>
      </c>
      <c r="N33" s="66">
        <v>2.2500000000000003E-2</v>
      </c>
      <c r="O33" s="66">
        <v>8.9999999999999993E-3</v>
      </c>
      <c r="P33" s="66">
        <v>2.2499999999999999E-2</v>
      </c>
    </row>
    <row r="34" spans="4:16" outlineLevel="1" x14ac:dyDescent="0.25">
      <c r="D34" s="65" t="s">
        <v>124</v>
      </c>
      <c r="E34" s="66">
        <v>8.9999999999999993E-3</v>
      </c>
      <c r="F34" s="66">
        <v>1.6500000000000001E-2</v>
      </c>
      <c r="G34" s="66">
        <v>8.9999999999999993E-3</v>
      </c>
      <c r="H34" s="66">
        <v>1.6500000000000001E-2</v>
      </c>
      <c r="I34" s="66">
        <v>8.9999999999999993E-3</v>
      </c>
      <c r="J34" s="66">
        <v>1.6500000000000001E-2</v>
      </c>
      <c r="K34" s="66">
        <v>8.9999999999999993E-3</v>
      </c>
      <c r="L34" s="66">
        <v>2.4500000000000001E-2</v>
      </c>
      <c r="M34" s="66">
        <v>8.9999999999999993E-3</v>
      </c>
      <c r="N34" s="66">
        <v>2.4500000000000001E-2</v>
      </c>
      <c r="O34" s="66">
        <v>8.9999999999999993E-3</v>
      </c>
      <c r="P34" s="66">
        <v>2.4500000000000001E-2</v>
      </c>
    </row>
    <row r="35" spans="4:16" outlineLevel="1" x14ac:dyDescent="0.25">
      <c r="D35" s="65" t="s">
        <v>125</v>
      </c>
      <c r="E35" s="66">
        <v>8.9999999999999993E-3</v>
      </c>
      <c r="F35" s="66">
        <v>1.6500000000000001E-2</v>
      </c>
      <c r="G35" s="66">
        <v>8.9999999999999993E-3</v>
      </c>
      <c r="H35" s="66">
        <v>1.6500000000000001E-2</v>
      </c>
      <c r="I35" s="66">
        <v>8.9999999999999993E-3</v>
      </c>
      <c r="J35" s="66">
        <v>1.6500000000000001E-2</v>
      </c>
      <c r="K35" s="66">
        <v>8.9999999999999993E-3</v>
      </c>
      <c r="L35" s="66">
        <v>2.6000000000000002E-2</v>
      </c>
      <c r="M35" s="66">
        <v>8.9999999999999993E-3</v>
      </c>
      <c r="N35" s="66">
        <v>2.6000000000000002E-2</v>
      </c>
      <c r="O35" s="66">
        <v>8.9999999999999993E-3</v>
      </c>
      <c r="P35" s="66">
        <v>2.5999999999999999E-2</v>
      </c>
    </row>
    <row r="36" spans="4:16" outlineLevel="1" x14ac:dyDescent="0.25">
      <c r="D36" s="65" t="s">
        <v>126</v>
      </c>
      <c r="E36" s="66">
        <v>8.9999999999999993E-3</v>
      </c>
      <c r="F36" s="66">
        <v>1.6500000000000001E-2</v>
      </c>
      <c r="G36" s="66">
        <v>8.9999999999999993E-3</v>
      </c>
      <c r="H36" s="66">
        <v>1.6500000000000001E-2</v>
      </c>
      <c r="I36" s="66">
        <v>8.9999999999999993E-3</v>
      </c>
      <c r="J36" s="66">
        <v>1.6500000000000001E-2</v>
      </c>
      <c r="K36" s="66">
        <v>8.9999999999999993E-3</v>
      </c>
      <c r="L36" s="66">
        <v>2.8000000000000001E-2</v>
      </c>
      <c r="M36" s="66">
        <v>8.9999999999999993E-3</v>
      </c>
      <c r="N36" s="66">
        <v>2.8000000000000001E-2</v>
      </c>
      <c r="O36" s="66">
        <v>8.9999999999999993E-3</v>
      </c>
      <c r="P36" s="66">
        <v>2.8000000000000001E-2</v>
      </c>
    </row>
    <row r="37" spans="4:16" outlineLevel="1" x14ac:dyDescent="0.25">
      <c r="D37" s="65" t="s">
        <v>127</v>
      </c>
      <c r="E37" s="66">
        <v>1.15E-2</v>
      </c>
      <c r="F37" s="66">
        <v>2.2499999999999999E-2</v>
      </c>
      <c r="G37" s="66">
        <v>1.15E-2</v>
      </c>
      <c r="H37" s="66">
        <v>2.2499999999999999E-2</v>
      </c>
      <c r="I37" s="66">
        <v>1.15E-2</v>
      </c>
      <c r="J37" s="66">
        <v>2.2499999999999999E-2</v>
      </c>
      <c r="K37" s="66">
        <v>8.9999999999999993E-3</v>
      </c>
      <c r="L37" s="66">
        <v>3.1E-2</v>
      </c>
      <c r="M37" s="66">
        <v>8.9999999999999993E-3</v>
      </c>
      <c r="N37" s="66">
        <v>3.1E-2</v>
      </c>
      <c r="O37" s="66">
        <v>8.9999999999999993E-3</v>
      </c>
      <c r="P37" s="66">
        <v>3.1E-2</v>
      </c>
    </row>
    <row r="38" spans="4:16" outlineLevel="1" x14ac:dyDescent="0.25">
      <c r="D38" s="65" t="s">
        <v>128</v>
      </c>
      <c r="E38" s="66">
        <v>1.2500000000000001E-2</v>
      </c>
      <c r="F38" s="66">
        <v>2.5000000000000001E-2</v>
      </c>
      <c r="G38" s="66">
        <v>1.2500000000000001E-2</v>
      </c>
      <c r="H38" s="66">
        <v>2.5000000000000001E-2</v>
      </c>
      <c r="I38" s="66">
        <v>1.2500000000000001E-2</v>
      </c>
      <c r="J38" s="66">
        <v>2.5000000000000001E-2</v>
      </c>
      <c r="K38" s="66">
        <v>8.9999999999999993E-3</v>
      </c>
      <c r="L38" s="66">
        <v>3.4000000000000002E-2</v>
      </c>
      <c r="M38" s="66">
        <v>8.9999999999999993E-3</v>
      </c>
      <c r="N38" s="66">
        <v>3.4000000000000002E-2</v>
      </c>
      <c r="O38" s="66">
        <v>8.9999999999999993E-3</v>
      </c>
      <c r="P38" s="66">
        <v>3.4000000000000002E-2</v>
      </c>
    </row>
    <row r="39" spans="4:16" outlineLevel="1" x14ac:dyDescent="0.25">
      <c r="D39" s="65" t="s">
        <v>129</v>
      </c>
      <c r="E39" s="66">
        <v>1.4999999999999999E-2</v>
      </c>
      <c r="F39" s="66">
        <v>2.75E-2</v>
      </c>
      <c r="G39" s="66">
        <v>1.4999999999999999E-2</v>
      </c>
      <c r="H39" s="66">
        <v>2.75E-2</v>
      </c>
      <c r="I39" s="66">
        <v>1.4999999999999999E-2</v>
      </c>
      <c r="J39" s="66">
        <v>2.75E-2</v>
      </c>
      <c r="K39" s="66">
        <v>8.9999999999999993E-3</v>
      </c>
      <c r="L39" s="66">
        <v>0.04</v>
      </c>
      <c r="M39" s="66">
        <v>8.9999999999999993E-3</v>
      </c>
      <c r="N39" s="66">
        <v>0.04</v>
      </c>
      <c r="O39" s="66">
        <v>8.9999999999999993E-3</v>
      </c>
      <c r="P39" s="66">
        <v>0.04</v>
      </c>
    </row>
    <row r="40" spans="4:16" outlineLevel="1" x14ac:dyDescent="0.25">
      <c r="D40" s="65" t="s">
        <v>130</v>
      </c>
      <c r="E40" s="66">
        <v>8.9999999999999993E-3</v>
      </c>
      <c r="F40" s="66">
        <v>1.6500000000000001E-2</v>
      </c>
      <c r="G40" s="66">
        <v>8.9999999999999993E-3</v>
      </c>
      <c r="H40" s="66">
        <v>1.6500000000000001E-2</v>
      </c>
      <c r="I40" s="66">
        <v>8.9999999999999993E-3</v>
      </c>
      <c r="J40" s="66">
        <v>1.6500000000000001E-2</v>
      </c>
      <c r="K40" s="66">
        <v>8.9999999999999993E-3</v>
      </c>
      <c r="L40" s="66">
        <v>4.2499999999999996E-2</v>
      </c>
      <c r="M40" s="66">
        <v>8.9999999999999993E-3</v>
      </c>
      <c r="N40" s="66">
        <v>4.2499999999999996E-2</v>
      </c>
      <c r="O40" s="66">
        <v>8.9999999999999993E-3</v>
      </c>
      <c r="P40" s="66">
        <v>4.2500000000000003E-2</v>
      </c>
    </row>
    <row r="41" spans="4:16" outlineLevel="1" x14ac:dyDescent="0.25">
      <c r="D41" s="65" t="s">
        <v>131</v>
      </c>
      <c r="E41" s="66">
        <v>8.9999999999999993E-3</v>
      </c>
      <c r="F41" s="66">
        <v>1.6500000000000001E-2</v>
      </c>
      <c r="G41" s="66">
        <v>8.9999999999999993E-3</v>
      </c>
      <c r="H41" s="66">
        <v>1.6500000000000001E-2</v>
      </c>
      <c r="I41" s="66">
        <v>8.9999999999999993E-3</v>
      </c>
      <c r="J41" s="66">
        <v>1.6500000000000001E-2</v>
      </c>
      <c r="K41" s="66">
        <v>8.9999999999999993E-3</v>
      </c>
      <c r="L41" s="66">
        <v>4.2499999999999996E-2</v>
      </c>
      <c r="M41" s="66">
        <v>8.9999999999999993E-3</v>
      </c>
      <c r="N41" s="66">
        <v>4.2499999999999996E-2</v>
      </c>
      <c r="O41" s="66">
        <v>8.9999999999999993E-3</v>
      </c>
      <c r="P41" s="66">
        <v>4.2500000000000003E-2</v>
      </c>
    </row>
    <row r="42" spans="4:16" outlineLevel="1" x14ac:dyDescent="0.25">
      <c r="D42" s="65" t="s">
        <v>132</v>
      </c>
      <c r="E42" s="66">
        <v>8.9999999999999993E-3</v>
      </c>
      <c r="F42" s="66">
        <v>1.6500000000000001E-2</v>
      </c>
      <c r="G42" s="66">
        <v>8.9999999999999993E-3</v>
      </c>
      <c r="H42" s="66">
        <v>1.6500000000000001E-2</v>
      </c>
      <c r="I42" s="66">
        <v>8.9999999999999993E-3</v>
      </c>
      <c r="J42" s="66">
        <v>1.6500000000000001E-2</v>
      </c>
      <c r="K42" s="66">
        <v>8.9999999999999993E-3</v>
      </c>
      <c r="L42" s="66">
        <v>4.2499999999999996E-2</v>
      </c>
      <c r="M42" s="66">
        <v>8.9999999999999993E-3</v>
      </c>
      <c r="N42" s="66">
        <v>4.2499999999999996E-2</v>
      </c>
      <c r="O42" s="66">
        <v>8.9999999999999993E-3</v>
      </c>
      <c r="P42" s="66">
        <v>4.2500000000000003E-2</v>
      </c>
    </row>
    <row r="43" spans="4:16" outlineLevel="1" x14ac:dyDescent="0.25">
      <c r="D43" s="65" t="s">
        <v>133</v>
      </c>
      <c r="E43" s="66">
        <v>8.9999999999999993E-3</v>
      </c>
      <c r="F43" s="66">
        <v>1.6500000000000001E-2</v>
      </c>
      <c r="G43" s="66">
        <v>8.9999999999999993E-3</v>
      </c>
      <c r="H43" s="66">
        <v>1.6500000000000001E-2</v>
      </c>
      <c r="I43" s="66">
        <v>8.9999999999999993E-3</v>
      </c>
      <c r="J43" s="66">
        <v>1.6500000000000001E-2</v>
      </c>
      <c r="K43" s="66">
        <v>8.9999999999999993E-3</v>
      </c>
      <c r="L43" s="66">
        <v>4.2499999999999996E-2</v>
      </c>
      <c r="M43" s="66">
        <v>8.9999999999999993E-3</v>
      </c>
      <c r="N43" s="66">
        <v>4.2499999999999996E-2</v>
      </c>
      <c r="O43" s="66">
        <v>8.9999999999999993E-3</v>
      </c>
      <c r="P43" s="66">
        <v>4.2500000000000003E-2</v>
      </c>
    </row>
    <row r="46" spans="4:16" x14ac:dyDescent="0.25">
      <c r="D46" s="122" t="s">
        <v>275</v>
      </c>
    </row>
    <row r="48" spans="4:16" x14ac:dyDescent="0.25">
      <c r="D48" s="53" t="s">
        <v>263</v>
      </c>
      <c r="E48" s="120">
        <v>44378</v>
      </c>
      <c r="F48" s="120">
        <v>44409</v>
      </c>
      <c r="G48" s="120">
        <v>44440</v>
      </c>
      <c r="H48" s="120">
        <v>44470</v>
      </c>
      <c r="I48" s="120">
        <v>44501</v>
      </c>
      <c r="J48" s="120">
        <v>44531</v>
      </c>
      <c r="K48" s="120">
        <v>44562</v>
      </c>
      <c r="L48" s="120">
        <v>44593</v>
      </c>
      <c r="M48" s="120">
        <v>44621</v>
      </c>
      <c r="N48" s="53" t="s">
        <v>257</v>
      </c>
      <c r="O48" s="97" t="s">
        <v>258</v>
      </c>
    </row>
    <row r="49" spans="3:17" x14ac:dyDescent="0.25">
      <c r="D49" s="99" t="s">
        <v>254</v>
      </c>
      <c r="E49" s="100">
        <f>SUMIFS('Факт по выдачам'!$F$2:$F$194,'Факт по выдачам'!$A$2:$A$194,расчет!E$48)</f>
        <v>1510170157.7810347</v>
      </c>
      <c r="F49" s="100">
        <f>SUMIFS('Факт по выдачам'!$F$2:$F$194,'Факт по выдачам'!$A$2:$A$194,расчет!F$48)</f>
        <v>1560302397.3317242</v>
      </c>
      <c r="G49" s="100">
        <f>SUMIFS('Факт по выдачам'!$F$2:$F$194,'Факт по выдачам'!$A$2:$A$194,расчет!G$48)</f>
        <v>1743449004.1199975</v>
      </c>
      <c r="H49" s="100">
        <f>SUMIFS('Факт по выдачам'!$F$2:$F$194,'Факт по выдачам'!$A$2:$A$194,расчет!H$48)</f>
        <v>673982891.85000002</v>
      </c>
      <c r="I49" s="100">
        <f>SUMIFS('Факт по выдачам'!$F$2:$F$194,'Факт по выдачам'!$A$2:$A$194,расчет!I$48)</f>
        <v>673982891.85000002</v>
      </c>
      <c r="J49" s="100">
        <f>SUMIFS('Факт по выдачам'!$F$2:$F$194,'Факт по выдачам'!$A$2:$A$194,расчет!J$48)</f>
        <v>826511182</v>
      </c>
      <c r="K49" s="100">
        <f>SUMIFS('Факт по выдачам'!$F$2:$F$194,'Факт по выдачам'!$A$2:$A$194,расчет!K$48)</f>
        <v>823185292</v>
      </c>
      <c r="L49" s="100">
        <f>SUMIFS('Факт по выдачам'!$F$2:$F$194,'Факт по выдачам'!$A$2:$A$194,расчет!L$48)</f>
        <v>1817975167</v>
      </c>
      <c r="M49" s="100">
        <f>SUMIFS('Факт по выдачам'!$F$2:$F$194,'Факт по выдачам'!$A$2:$A$194,расчет!M$48)</f>
        <v>1690938914.0729463</v>
      </c>
      <c r="N49" s="101">
        <f>SUM(E49:M49)</f>
        <v>11320497898.005703</v>
      </c>
      <c r="O49" s="97" t="s">
        <v>269</v>
      </c>
      <c r="Q49" s="98"/>
    </row>
    <row r="50" spans="3:17" x14ac:dyDescent="0.25">
      <c r="D50" s="99" t="s">
        <v>255</v>
      </c>
      <c r="E50" s="100">
        <f>SUMIFS('Факт по выдачам'!$I$2:$I$194,'Факт по выдачам'!$A$2:$A$194,расчет!E$48)</f>
        <v>0</v>
      </c>
      <c r="F50" s="100">
        <f>SUMIFS('Факт по выдачам'!$I$2:$I$194,'Факт по выдачам'!$A$2:$A$194,расчет!F$48)</f>
        <v>0</v>
      </c>
      <c r="G50" s="100">
        <f>SUMIFS('Факт по выдачам'!$I$2:$I$194,'Факт по выдачам'!$A$2:$A$194,расчет!G$48)</f>
        <v>0</v>
      </c>
      <c r="H50" s="100">
        <f>SUMIFS('Факт по выдачам'!$I$2:$I$194,'Факт по выдачам'!$A$2:$A$194,расчет!H$48)</f>
        <v>9994.5</v>
      </c>
      <c r="I50" s="100">
        <f>SUMIFS('Факт по выдачам'!$I$2:$I$194,'Факт по выдачам'!$A$2:$A$194,расчет!I$48)</f>
        <v>10337.5</v>
      </c>
      <c r="J50" s="100">
        <f>SUMIFS('Факт по выдачам'!$I$2:$I$194,'Факт по выдачам'!$A$2:$A$194,расчет!J$48)</f>
        <v>18616.155172413793</v>
      </c>
      <c r="K50" s="100">
        <f>SUMIFS('Факт по выдачам'!$I$2:$I$194,'Факт по выдачам'!$A$2:$A$194,расчет!K$48)</f>
        <v>14811.5375</v>
      </c>
      <c r="L50" s="100">
        <f>SUMIFS('Факт по выдачам'!$I$2:$I$194,'Факт по выдачам'!$A$2:$A$194,расчет!L$48)</f>
        <v>6630.6907500000007</v>
      </c>
      <c r="M50" s="100">
        <f>SUMIFS('Факт по выдачам'!$I$2:$I$194,'Факт по выдачам'!$A$2:$A$194,расчет!M$48)</f>
        <v>4323.24</v>
      </c>
      <c r="N50" s="101">
        <f t="shared" ref="N50:N52" si="5">SUM(E50:M50)</f>
        <v>64713.623422413795</v>
      </c>
    </row>
    <row r="51" spans="3:17" ht="30" x14ac:dyDescent="0.25">
      <c r="D51" s="99" t="s">
        <v>151</v>
      </c>
      <c r="E51" s="100">
        <f>SUMIFS('Факт по выдачам'!$O$2:$O$194,'Факт по выдачам'!$A$2:$A$194,расчет!E$48)</f>
        <v>152</v>
      </c>
      <c r="F51" s="100">
        <f>SUMIFS('Факт по выдачам'!$O$2:$O$194,'Факт по выдачам'!$A$2:$A$194,расчет!F$48)</f>
        <v>165</v>
      </c>
      <c r="G51" s="100">
        <f>SUMIFS('Факт по выдачам'!$O$2:$O$194,'Факт по выдачам'!$A$2:$A$194,расчет!G$48)</f>
        <v>159</v>
      </c>
      <c r="H51" s="100">
        <f>SUMIFS('Факт по выдачам'!$O$2:$O$194,'Факт по выдачам'!$A$2:$A$194,расчет!H$48)</f>
        <v>187</v>
      </c>
      <c r="I51" s="100">
        <f>SUMIFS('Факт по выдачам'!$O$2:$O$194,'Факт по выдачам'!$A$2:$A$194,расчет!I$48)</f>
        <v>187</v>
      </c>
      <c r="J51" s="100">
        <f>SUMIFS('Факт по выдачам'!$O$2:$O$194,'Факт по выдачам'!$A$2:$A$194,расчет!J$48)</f>
        <v>273</v>
      </c>
      <c r="K51" s="100">
        <f>SUMIFS('Факт по выдачам'!$O$2:$O$194,'Факт по выдачам'!$A$2:$A$194,расчет!K$48)</f>
        <v>182</v>
      </c>
      <c r="L51" s="100">
        <f>SUMIFS('Факт по выдачам'!$O$2:$O$194,'Факт по выдачам'!$A$2:$A$194,расчет!L$48)</f>
        <v>239</v>
      </c>
      <c r="M51" s="100">
        <f>SUMIFS('Факт по выдачам'!$O$2:$O$194,'Факт по выдачам'!$A$2:$A$194,расчет!M$48)</f>
        <v>1619</v>
      </c>
      <c r="N51" s="101">
        <f t="shared" si="5"/>
        <v>3163</v>
      </c>
      <c r="O51" s="97" t="s">
        <v>270</v>
      </c>
    </row>
    <row r="52" spans="3:17" x14ac:dyDescent="0.25">
      <c r="D52" s="99" t="s">
        <v>256</v>
      </c>
      <c r="E52" s="100">
        <f>SUMIFS('Факт по выдачам'!$V$2:$V$194,'Факт по выдачам'!$A$2:$A$194,расчет!E$48)</f>
        <v>0</v>
      </c>
      <c r="F52" s="100">
        <f>SUMIFS('Факт по выдачам'!$V$2:$V$194,'Факт по выдачам'!$A$2:$A$194,расчет!F$48)</f>
        <v>0</v>
      </c>
      <c r="G52" s="100">
        <f>SUMIFS('Факт по выдачам'!$V$2:$V$194,'Факт по выдачам'!$A$2:$A$194,расчет!G$48)</f>
        <v>0</v>
      </c>
      <c r="H52" s="100">
        <f>SUMIFS('Факт по выдачам'!$V$2:$V$194,'Факт по выдачам'!$A$2:$A$194,расчет!H$48)</f>
        <v>0</v>
      </c>
      <c r="I52" s="100">
        <f>SUMIFS('Факт по выдачам'!$V$2:$V$194,'Факт по выдачам'!$A$2:$A$194,расчет!I$48)</f>
        <v>0</v>
      </c>
      <c r="J52" s="100">
        <f>SUMIFS('Факт по выдачам'!$V$2:$V$194,'Факт по выдачам'!$A$2:$A$194,расчет!J$48)</f>
        <v>0</v>
      </c>
      <c r="K52" s="100">
        <f>SUMIFS('Факт по выдачам'!$V$2:$V$194,'Факт по выдачам'!$A$2:$A$194,расчет!K$48)</f>
        <v>0</v>
      </c>
      <c r="L52" s="100">
        <f>SUMIFS('Факт по выдачам'!$V$2:$V$194,'Факт по выдачам'!$A$2:$A$194,расчет!L$48)</f>
        <v>1721</v>
      </c>
      <c r="M52" s="100">
        <f>SUMIFS('Факт по выдачам'!$V$2:$V$194,'Факт по выдачам'!$A$2:$A$194,расчет!M$48)</f>
        <v>1619</v>
      </c>
      <c r="N52" s="101">
        <f t="shared" si="5"/>
        <v>3340</v>
      </c>
      <c r="O52" s="97"/>
    </row>
    <row r="53" spans="3:17" ht="30" x14ac:dyDescent="0.25">
      <c r="D53" s="99" t="s">
        <v>259</v>
      </c>
      <c r="E53" s="100">
        <f>COUNTIFS('Факт по выдачам'!$A$2:$A$194,расчет!E$48)</f>
        <v>22</v>
      </c>
      <c r="F53" s="100">
        <f>COUNTIFS('Факт по выдачам'!$A$2:$A$194,расчет!F$48)</f>
        <v>21</v>
      </c>
      <c r="G53" s="100">
        <f>COUNTIFS('Факт по выдачам'!$A$2:$A$194,расчет!G$48)</f>
        <v>20</v>
      </c>
      <c r="H53" s="100">
        <f>COUNTIFS('Факт по выдачам'!$A$2:$A$194,расчет!H$48)</f>
        <v>22</v>
      </c>
      <c r="I53" s="100">
        <f>COUNTIFS('Факт по выдачам'!$A$2:$A$194,расчет!I$48)</f>
        <v>22</v>
      </c>
      <c r="J53" s="100">
        <f>COUNTIFS('Факт по выдачам'!$A$2:$A$194,расчет!J$48)</f>
        <v>22</v>
      </c>
      <c r="K53" s="100">
        <f>COUNTIFS('Факт по выдачам'!$A$2:$A$194,расчет!K$48)</f>
        <v>22</v>
      </c>
      <c r="L53" s="100">
        <f>COUNTIFS('Факт по выдачам'!$A$2:$A$194,расчет!L$48)</f>
        <v>21</v>
      </c>
      <c r="M53" s="100">
        <f>COUNTIFS('Факт по выдачам'!$A$2:$A$194,расчет!M$48)</f>
        <v>21</v>
      </c>
      <c r="N53" s="102"/>
    </row>
    <row r="54" spans="3:17" x14ac:dyDescent="0.25">
      <c r="D54" s="61"/>
      <c r="E54" s="103"/>
      <c r="F54" s="103"/>
      <c r="G54" s="103"/>
      <c r="H54" s="103"/>
      <c r="I54" s="103"/>
      <c r="J54" s="103"/>
      <c r="K54" s="103"/>
      <c r="L54" s="103"/>
      <c r="M54" s="103"/>
      <c r="N54" s="104"/>
    </row>
    <row r="55" spans="3:17" ht="30" x14ac:dyDescent="0.25">
      <c r="D55" s="99" t="s">
        <v>260</v>
      </c>
      <c r="E55" s="100">
        <f t="shared" ref="E55:M55" si="6">E49/E53</f>
        <v>68644098.080956116</v>
      </c>
      <c r="F55" s="100">
        <f t="shared" si="6"/>
        <v>74300114.158653527</v>
      </c>
      <c r="G55" s="100">
        <f t="shared" si="6"/>
        <v>87172450.205999881</v>
      </c>
      <c r="H55" s="100">
        <f t="shared" si="6"/>
        <v>30635585.993181821</v>
      </c>
      <c r="I55" s="100">
        <f t="shared" si="6"/>
        <v>30635585.993181821</v>
      </c>
      <c r="J55" s="100">
        <f t="shared" si="6"/>
        <v>37568690.090909094</v>
      </c>
      <c r="K55" s="100">
        <f t="shared" si="6"/>
        <v>37417513.272727273</v>
      </c>
      <c r="L55" s="100">
        <f t="shared" si="6"/>
        <v>86570246.047619045</v>
      </c>
      <c r="M55" s="100">
        <f t="shared" si="6"/>
        <v>80520900.670140296</v>
      </c>
      <c r="N55" s="101">
        <f>AVERAGE(E55:M55)</f>
        <v>59273909.390374318</v>
      </c>
    </row>
    <row r="56" spans="3:17" ht="30" x14ac:dyDescent="0.25">
      <c r="D56" s="99" t="s">
        <v>261</v>
      </c>
      <c r="E56" s="100">
        <f t="shared" ref="E56:M56" si="7">E50/E53</f>
        <v>0</v>
      </c>
      <c r="F56" s="100">
        <f t="shared" si="7"/>
        <v>0</v>
      </c>
      <c r="G56" s="100">
        <f t="shared" si="7"/>
        <v>0</v>
      </c>
      <c r="H56" s="100">
        <f t="shared" si="7"/>
        <v>454.29545454545456</v>
      </c>
      <c r="I56" s="100">
        <f t="shared" si="7"/>
        <v>469.88636363636363</v>
      </c>
      <c r="J56" s="100">
        <f t="shared" si="7"/>
        <v>846.1888714733542</v>
      </c>
      <c r="K56" s="100">
        <f t="shared" si="7"/>
        <v>673.25170454545457</v>
      </c>
      <c r="L56" s="100">
        <f t="shared" si="7"/>
        <v>315.74717857142861</v>
      </c>
      <c r="M56" s="100">
        <f t="shared" si="7"/>
        <v>205.86857142857141</v>
      </c>
      <c r="N56" s="101">
        <f>AVERAGE(H56:M56)</f>
        <v>494.20635736677127</v>
      </c>
    </row>
    <row r="57" spans="3:17" ht="15.75" thickBot="1" x14ac:dyDescent="0.3">
      <c r="D57" s="105" t="s">
        <v>262</v>
      </c>
      <c r="E57" s="106">
        <f t="shared" ref="E57:M57" si="8">IFERROR(E49/E50,0)</f>
        <v>0</v>
      </c>
      <c r="F57" s="106">
        <f t="shared" si="8"/>
        <v>0</v>
      </c>
      <c r="G57" s="106">
        <f t="shared" si="8"/>
        <v>0</v>
      </c>
      <c r="H57" s="106">
        <f t="shared" si="8"/>
        <v>67435.378643253789</v>
      </c>
      <c r="I57" s="106">
        <f t="shared" si="8"/>
        <v>65197.861363966142</v>
      </c>
      <c r="J57" s="106">
        <f t="shared" si="8"/>
        <v>44397.523245012439</v>
      </c>
      <c r="K57" s="106">
        <f t="shared" si="8"/>
        <v>55577.301951266032</v>
      </c>
      <c r="L57" s="106">
        <f t="shared" si="8"/>
        <v>274175.83409390639</v>
      </c>
      <c r="M57" s="106">
        <f t="shared" si="8"/>
        <v>391127.69914993068</v>
      </c>
      <c r="N57" s="107"/>
      <c r="O57" s="97" t="s">
        <v>271</v>
      </c>
    </row>
    <row r="60" spans="3:17" ht="15.75" thickBot="1" x14ac:dyDescent="0.3"/>
    <row r="61" spans="3:17" ht="15.75" thickBot="1" x14ac:dyDescent="0.3">
      <c r="C61" s="127" t="s">
        <v>264</v>
      </c>
      <c r="D61" s="130" t="s">
        <v>265</v>
      </c>
      <c r="E61" s="128">
        <v>44378</v>
      </c>
      <c r="F61" s="128">
        <v>44409</v>
      </c>
      <c r="G61" s="128">
        <v>44440</v>
      </c>
      <c r="H61" s="128">
        <v>44470</v>
      </c>
      <c r="I61" s="128">
        <v>44501</v>
      </c>
      <c r="J61" s="128">
        <v>44531</v>
      </c>
      <c r="K61" s="128">
        <v>44562</v>
      </c>
      <c r="L61" s="128">
        <v>44593</v>
      </c>
      <c r="M61" s="128">
        <v>44621</v>
      </c>
      <c r="N61" s="131" t="s">
        <v>257</v>
      </c>
    </row>
    <row r="62" spans="3:17" x14ac:dyDescent="0.25">
      <c r="C62" s="125">
        <v>3</v>
      </c>
      <c r="D62" s="123" t="e">
        <f>#REF!</f>
        <v>#REF!</v>
      </c>
      <c r="E62" s="109" t="e">
        <f>$D62*E$49</f>
        <v>#REF!</v>
      </c>
      <c r="F62" s="109" t="e">
        <f t="shared" ref="F62:M62" si="9">$D62*F$49</f>
        <v>#REF!</v>
      </c>
      <c r="G62" s="109" t="e">
        <f t="shared" si="9"/>
        <v>#REF!</v>
      </c>
      <c r="H62" s="109" t="e">
        <f t="shared" si="9"/>
        <v>#REF!</v>
      </c>
      <c r="I62" s="109" t="e">
        <f t="shared" si="9"/>
        <v>#REF!</v>
      </c>
      <c r="J62" s="109" t="e">
        <f t="shared" si="9"/>
        <v>#REF!</v>
      </c>
      <c r="K62" s="109" t="e">
        <f t="shared" si="9"/>
        <v>#REF!</v>
      </c>
      <c r="L62" s="109" t="e">
        <f t="shared" si="9"/>
        <v>#REF!</v>
      </c>
      <c r="M62" s="109" t="e">
        <f t="shared" si="9"/>
        <v>#REF!</v>
      </c>
      <c r="N62" s="101" t="e">
        <f>SUM(E62:M62)</f>
        <v>#REF!</v>
      </c>
      <c r="O62" s="98"/>
    </row>
    <row r="63" spans="3:17" x14ac:dyDescent="0.25">
      <c r="C63" s="125">
        <v>6</v>
      </c>
      <c r="D63" s="123" t="e">
        <f>#REF!</f>
        <v>#REF!</v>
      </c>
      <c r="E63" s="109" t="e">
        <f t="shared" ref="E63:M65" si="10">$D63*E$49</f>
        <v>#REF!</v>
      </c>
      <c r="F63" s="109" t="e">
        <f t="shared" si="10"/>
        <v>#REF!</v>
      </c>
      <c r="G63" s="109" t="e">
        <f t="shared" si="10"/>
        <v>#REF!</v>
      </c>
      <c r="H63" s="109" t="e">
        <f t="shared" si="10"/>
        <v>#REF!</v>
      </c>
      <c r="I63" s="109" t="e">
        <f t="shared" si="10"/>
        <v>#REF!</v>
      </c>
      <c r="J63" s="109" t="e">
        <f t="shared" si="10"/>
        <v>#REF!</v>
      </c>
      <c r="K63" s="109" t="e">
        <f t="shared" si="10"/>
        <v>#REF!</v>
      </c>
      <c r="L63" s="109" t="e">
        <f t="shared" si="10"/>
        <v>#REF!</v>
      </c>
      <c r="M63" s="109" t="e">
        <f t="shared" si="10"/>
        <v>#REF!</v>
      </c>
      <c r="N63" s="101" t="e">
        <f>SUM(E63:M63)</f>
        <v>#REF!</v>
      </c>
    </row>
    <row r="64" spans="3:17" x14ac:dyDescent="0.25">
      <c r="C64" s="125">
        <v>12</v>
      </c>
      <c r="D64" s="123" t="e">
        <f>#REF!</f>
        <v>#REF!</v>
      </c>
      <c r="E64" s="109" t="e">
        <f t="shared" si="10"/>
        <v>#REF!</v>
      </c>
      <c r="F64" s="109" t="e">
        <f t="shared" si="10"/>
        <v>#REF!</v>
      </c>
      <c r="G64" s="109" t="e">
        <f>$D64*G$49</f>
        <v>#REF!</v>
      </c>
      <c r="H64" s="109" t="e">
        <f t="shared" si="10"/>
        <v>#REF!</v>
      </c>
      <c r="I64" s="109" t="e">
        <f t="shared" si="10"/>
        <v>#REF!</v>
      </c>
      <c r="J64" s="109" t="e">
        <f t="shared" si="10"/>
        <v>#REF!</v>
      </c>
      <c r="K64" s="109" t="e">
        <f t="shared" si="10"/>
        <v>#REF!</v>
      </c>
      <c r="L64" s="109" t="e">
        <f t="shared" si="10"/>
        <v>#REF!</v>
      </c>
      <c r="M64" s="109" t="e">
        <f t="shared" si="10"/>
        <v>#REF!</v>
      </c>
      <c r="N64" s="101" t="e">
        <f>SUM(E64:M64)</f>
        <v>#REF!</v>
      </c>
    </row>
    <row r="65" spans="2:55" ht="15.75" thickBot="1" x14ac:dyDescent="0.3">
      <c r="C65" s="126">
        <v>24</v>
      </c>
      <c r="D65" s="124" t="e">
        <f>#REF!</f>
        <v>#REF!</v>
      </c>
      <c r="E65" s="112" t="e">
        <f t="shared" si="10"/>
        <v>#REF!</v>
      </c>
      <c r="F65" s="112" t="e">
        <f t="shared" si="10"/>
        <v>#REF!</v>
      </c>
      <c r="G65" s="112" t="e">
        <f t="shared" si="10"/>
        <v>#REF!</v>
      </c>
      <c r="H65" s="112" t="e">
        <f t="shared" si="10"/>
        <v>#REF!</v>
      </c>
      <c r="I65" s="112" t="e">
        <f t="shared" si="10"/>
        <v>#REF!</v>
      </c>
      <c r="J65" s="112" t="e">
        <f t="shared" si="10"/>
        <v>#REF!</v>
      </c>
      <c r="K65" s="112" t="e">
        <f t="shared" si="10"/>
        <v>#REF!</v>
      </c>
      <c r="L65" s="112" t="e">
        <f t="shared" si="10"/>
        <v>#REF!</v>
      </c>
      <c r="M65" s="112" t="e">
        <f t="shared" si="10"/>
        <v>#REF!</v>
      </c>
      <c r="N65" s="113" t="e">
        <f>SUM(E65:M65)</f>
        <v>#REF!</v>
      </c>
    </row>
    <row r="68" spans="2:55" x14ac:dyDescent="0.25">
      <c r="D68" s="119" t="s">
        <v>272</v>
      </c>
    </row>
    <row r="69" spans="2:55" ht="15.75" thickBot="1" x14ac:dyDescent="0.3">
      <c r="E69" s="71">
        <v>31</v>
      </c>
      <c r="F69" s="71">
        <v>31</v>
      </c>
      <c r="G69" s="71">
        <v>30</v>
      </c>
      <c r="H69" s="71">
        <v>31</v>
      </c>
      <c r="I69" s="71">
        <v>30</v>
      </c>
      <c r="J69" s="71">
        <v>31</v>
      </c>
      <c r="K69" s="71">
        <v>31</v>
      </c>
      <c r="L69" s="71">
        <v>28</v>
      </c>
      <c r="M69" s="71">
        <v>31</v>
      </c>
      <c r="N69" s="71">
        <v>30</v>
      </c>
      <c r="O69" s="71">
        <v>31</v>
      </c>
      <c r="P69" s="71">
        <v>30</v>
      </c>
    </row>
    <row r="70" spans="2:55" ht="23.25" thickBot="1" x14ac:dyDescent="0.3">
      <c r="D70" s="127" t="s">
        <v>266</v>
      </c>
      <c r="E70" s="128">
        <v>44378</v>
      </c>
      <c r="F70" s="128">
        <v>44409</v>
      </c>
      <c r="G70" s="128">
        <v>44440</v>
      </c>
      <c r="H70" s="128">
        <v>44470</v>
      </c>
      <c r="I70" s="128">
        <v>44501</v>
      </c>
      <c r="J70" s="128">
        <v>44531</v>
      </c>
      <c r="K70" s="128">
        <v>44562</v>
      </c>
      <c r="L70" s="128">
        <v>44593</v>
      </c>
      <c r="M70" s="128">
        <v>44621</v>
      </c>
      <c r="N70" s="128">
        <v>44652</v>
      </c>
      <c r="O70" s="128">
        <v>44682</v>
      </c>
      <c r="P70" s="129">
        <v>44713</v>
      </c>
      <c r="AM70" s="127" t="s">
        <v>54</v>
      </c>
      <c r="AN70" s="130" t="s">
        <v>16</v>
      </c>
      <c r="AO70" s="130" t="s">
        <v>50</v>
      </c>
      <c r="AP70" s="130" t="s">
        <v>51</v>
      </c>
      <c r="AQ70" s="130" t="s">
        <v>49</v>
      </c>
      <c r="AR70" s="130" t="s">
        <v>1</v>
      </c>
      <c r="AS70" s="130" t="s">
        <v>0</v>
      </c>
      <c r="AT70" s="130" t="s">
        <v>2</v>
      </c>
      <c r="AU70" s="130" t="s">
        <v>3</v>
      </c>
      <c r="AV70" s="130" t="s">
        <v>5</v>
      </c>
      <c r="AW70" s="130" t="s">
        <v>1</v>
      </c>
      <c r="AX70" s="130" t="s">
        <v>0</v>
      </c>
      <c r="AY70" s="130" t="s">
        <v>2</v>
      </c>
      <c r="AZ70" s="130" t="s">
        <v>3</v>
      </c>
      <c r="BA70" s="130" t="s">
        <v>5</v>
      </c>
      <c r="BB70" s="130" t="s">
        <v>52</v>
      </c>
      <c r="BC70" s="131" t="s">
        <v>53</v>
      </c>
    </row>
    <row r="71" spans="2:55" x14ac:dyDescent="0.25">
      <c r="D71" s="114">
        <v>44378</v>
      </c>
      <c r="E71" s="109" t="e">
        <f>E62</f>
        <v>#REF!</v>
      </c>
      <c r="F71" s="109" t="e">
        <f>E71-$E71/3</f>
        <v>#REF!</v>
      </c>
      <c r="G71" s="109" t="e">
        <f>F71-$E71/3</f>
        <v>#REF!</v>
      </c>
      <c r="H71" s="109" t="e">
        <f>G71-$E71/3</f>
        <v>#REF!</v>
      </c>
      <c r="I71" s="109"/>
      <c r="J71" s="103"/>
      <c r="K71" s="103"/>
      <c r="L71" s="103"/>
      <c r="M71" s="103"/>
      <c r="N71" s="103"/>
      <c r="O71" s="103"/>
      <c r="P71" s="104"/>
      <c r="AM71" s="132" t="e">
        <f>E71</f>
        <v>#REF!</v>
      </c>
      <c r="AN71" s="133" t="e">
        <f>#REF!</f>
        <v>#REF!</v>
      </c>
      <c r="AO71" s="134" t="e">
        <f>AM71*AN71</f>
        <v>#REF!</v>
      </c>
      <c r="AP71" s="135" t="e">
        <f>SUMPRODUCT(E71:G71,E$69:G$69)/SUM(E$69:G$69)</f>
        <v>#REF!</v>
      </c>
      <c r="AQ71" s="136" t="e">
        <f>AO71/AP71/SUM(E$69:G$69)*365</f>
        <v>#REF!</v>
      </c>
      <c r="AR71" s="137">
        <f>$P$23</f>
        <v>0.1575</v>
      </c>
      <c r="AS71" s="138">
        <v>3.7987241169793904E-3</v>
      </c>
      <c r="AT71" s="139">
        <v>2E-3</v>
      </c>
      <c r="AU71" s="139">
        <v>2.3999999999999998E-3</v>
      </c>
      <c r="AV71" s="139">
        <v>1.4999999999999999E-2</v>
      </c>
      <c r="AW71" s="140" t="e">
        <f>$AP71*AR71/365*SUM($E$69:$G$69)</f>
        <v>#REF!</v>
      </c>
      <c r="AX71" s="140" t="e">
        <f>$AP71*AS71/365*SUM($E$69:$G$69)</f>
        <v>#REF!</v>
      </c>
      <c r="AY71" s="140" t="e">
        <f>$AP71*AT71/365*SUM($E$69:$G$69)</f>
        <v>#REF!</v>
      </c>
      <c r="AZ71" s="140" t="e">
        <f>$AP71*AU71/365*SUM($E$69:$G$69)</f>
        <v>#REF!</v>
      </c>
      <c r="BA71" s="140" t="e">
        <f>$AP71*AV71/365*SUM($E$69:$G$69)</f>
        <v>#REF!</v>
      </c>
      <c r="BB71" s="140" t="e">
        <f>AO71-SUM(AW71:BA71)</f>
        <v>#REF!</v>
      </c>
      <c r="BC71" s="136" t="e">
        <f>BB71/AP71/SUM(E69:G69)*365</f>
        <v>#REF!</v>
      </c>
    </row>
    <row r="72" spans="2:55" x14ac:dyDescent="0.25">
      <c r="B72">
        <v>1</v>
      </c>
      <c r="D72" s="114">
        <v>44409</v>
      </c>
      <c r="E72" s="103"/>
      <c r="F72" s="109" t="e">
        <f>F62</f>
        <v>#REF!</v>
      </c>
      <c r="G72" s="109" t="e">
        <f>F72-$F72/3</f>
        <v>#REF!</v>
      </c>
      <c r="H72" s="109" t="e">
        <f>G72-$F72/3</f>
        <v>#REF!</v>
      </c>
      <c r="I72" s="109" t="e">
        <f>H72-$F72/3</f>
        <v>#REF!</v>
      </c>
      <c r="J72" s="103"/>
      <c r="K72" s="103"/>
      <c r="L72" s="103"/>
      <c r="M72" s="103"/>
      <c r="N72" s="103"/>
      <c r="O72" s="103"/>
      <c r="P72" s="104"/>
      <c r="AM72" s="118" t="e">
        <f t="shared" ref="AM72:AM79" ca="1" si="11">OFFSET(E71,1,B72)</f>
        <v>#REF!</v>
      </c>
      <c r="AN72" s="56" t="e">
        <f>#REF!</f>
        <v>#REF!</v>
      </c>
      <c r="AO72" s="57" t="e">
        <f t="shared" ref="AO72:AO79" ca="1" si="12">AM72*AN72</f>
        <v>#REF!</v>
      </c>
      <c r="AP72" s="118" t="e">
        <f>SUMPRODUCT(F72:H72,F$69:H$69)/SUM(F$69:H$69)</f>
        <v>#REF!</v>
      </c>
      <c r="AQ72" s="58" t="e">
        <f ca="1">AO72/AP72/SUM(F$69:H$69)*365</f>
        <v>#REF!</v>
      </c>
      <c r="AR72" s="137">
        <f t="shared" ref="AR72:AR79" si="13">$P$23</f>
        <v>0.1575</v>
      </c>
      <c r="AS72" s="116">
        <v>3.7987241169793904E-3</v>
      </c>
      <c r="AT72" s="60">
        <v>2E-3</v>
      </c>
      <c r="AU72" s="60">
        <v>2.3999999999999998E-3</v>
      </c>
      <c r="AV72" s="60">
        <v>1.4999999999999999E-2</v>
      </c>
      <c r="AW72" s="55" t="e">
        <f>$AP72*AR72/365*SUM($F$69:$H$69)</f>
        <v>#REF!</v>
      </c>
      <c r="AX72" s="55" t="e">
        <f>$AP72*AS72/365*SUM($F$69:$H$69)</f>
        <v>#REF!</v>
      </c>
      <c r="AY72" s="55" t="e">
        <f>$AP72*AT72/365*SUM($F$69:$H$69)</f>
        <v>#REF!</v>
      </c>
      <c r="AZ72" s="55" t="e">
        <f>$AP72*AU72/365*SUM($F$69:$H$69)</f>
        <v>#REF!</v>
      </c>
      <c r="BA72" s="55" t="e">
        <f>$AP72*AV72/365*SUM($F$69:$H$69)</f>
        <v>#REF!</v>
      </c>
      <c r="BB72" s="55" t="e">
        <f t="shared" ref="BB72:BB79" ca="1" si="14">AO72-SUM(AW72:BA72)</f>
        <v>#REF!</v>
      </c>
      <c r="BC72" s="58" t="e">
        <f ca="1">BB72/AP72/SUM(F69:H69)*365</f>
        <v>#REF!</v>
      </c>
    </row>
    <row r="73" spans="2:55" x14ac:dyDescent="0.25">
      <c r="B73">
        <v>2</v>
      </c>
      <c r="D73" s="114">
        <v>44440</v>
      </c>
      <c r="E73" s="103"/>
      <c r="F73" s="103"/>
      <c r="G73" s="109" t="e">
        <f>G63</f>
        <v>#REF!</v>
      </c>
      <c r="H73" s="109" t="e">
        <f>G73-$G73/3</f>
        <v>#REF!</v>
      </c>
      <c r="I73" s="109" t="e">
        <f>H73-$G73/3</f>
        <v>#REF!</v>
      </c>
      <c r="J73" s="109" t="e">
        <f>I73-$G73/3</f>
        <v>#REF!</v>
      </c>
      <c r="K73" s="103"/>
      <c r="L73" s="103"/>
      <c r="M73" s="103"/>
      <c r="N73" s="103"/>
      <c r="O73" s="103"/>
      <c r="P73" s="104"/>
      <c r="AM73" s="118" t="e">
        <f t="shared" ca="1" si="11"/>
        <v>#REF!</v>
      </c>
      <c r="AN73" s="56" t="e">
        <f>#REF!</f>
        <v>#REF!</v>
      </c>
      <c r="AO73" s="57" t="e">
        <f t="shared" ca="1" si="12"/>
        <v>#REF!</v>
      </c>
      <c r="AP73" s="118" t="e">
        <f>SUMPRODUCT(G73:I73,G$69:I$69)/SUM(G$69:I$69)</f>
        <v>#REF!</v>
      </c>
      <c r="AQ73" s="58" t="e">
        <f ca="1">AO73/AP73/SUM(G$69:I$69)*365</f>
        <v>#REF!</v>
      </c>
      <c r="AR73" s="137">
        <f t="shared" si="13"/>
        <v>0.1575</v>
      </c>
      <c r="AS73" s="116">
        <v>3.7987241169793904E-3</v>
      </c>
      <c r="AT73" s="60">
        <v>2E-3</v>
      </c>
      <c r="AU73" s="60">
        <v>2.3999999999999998E-3</v>
      </c>
      <c r="AV73" s="60">
        <v>1.4999999999999999E-2</v>
      </c>
      <c r="AW73" s="55" t="e">
        <f>$AP73*AR73/365*SUM($G$69:$I$69)</f>
        <v>#REF!</v>
      </c>
      <c r="AX73" s="55" t="e">
        <f>$AP73*AS73/365*SUM($G$69:$I$69)</f>
        <v>#REF!</v>
      </c>
      <c r="AY73" s="55" t="e">
        <f>$AP73*AT73/365*SUM($G$69:$I$69)</f>
        <v>#REF!</v>
      </c>
      <c r="AZ73" s="55" t="e">
        <f>$AP73*AU73/365*SUM($G$69:$I$69)</f>
        <v>#REF!</v>
      </c>
      <c r="BA73" s="55" t="e">
        <f>$AP73*AV73/365*SUM($G$69:$I$69)</f>
        <v>#REF!</v>
      </c>
      <c r="BB73" s="55" t="e">
        <f t="shared" ca="1" si="14"/>
        <v>#REF!</v>
      </c>
      <c r="BC73" s="58" t="e">
        <f ca="1">BB73/AP73/SUM(G69:I69)*365</f>
        <v>#REF!</v>
      </c>
    </row>
    <row r="74" spans="2:55" x14ac:dyDescent="0.25">
      <c r="B74">
        <v>3</v>
      </c>
      <c r="D74" s="114">
        <v>44470</v>
      </c>
      <c r="E74" s="103"/>
      <c r="F74" s="103"/>
      <c r="G74" s="103"/>
      <c r="H74" s="109" t="e">
        <f>H62</f>
        <v>#REF!</v>
      </c>
      <c r="I74" s="109" t="e">
        <f>H74-$H74/3</f>
        <v>#REF!</v>
      </c>
      <c r="J74" s="109" t="e">
        <f>I74-$H74/3</f>
        <v>#REF!</v>
      </c>
      <c r="K74" s="109" t="e">
        <f>J74-$H74/3</f>
        <v>#REF!</v>
      </c>
      <c r="L74" s="103"/>
      <c r="M74" s="103"/>
      <c r="N74" s="103"/>
      <c r="O74" s="103"/>
      <c r="P74" s="104"/>
      <c r="AM74" s="118" t="e">
        <f t="shared" ca="1" si="11"/>
        <v>#REF!</v>
      </c>
      <c r="AN74" s="56" t="e">
        <f>#REF!</f>
        <v>#REF!</v>
      </c>
      <c r="AO74" s="57" t="e">
        <f t="shared" ca="1" si="12"/>
        <v>#REF!</v>
      </c>
      <c r="AP74" s="118" t="e">
        <f>SUMPRODUCT(H74:J74,H$69:J$69)/SUM(H$69:J$69)</f>
        <v>#REF!</v>
      </c>
      <c r="AQ74" s="58" t="e">
        <f ca="1">AO74/AP74/SUM(H$69:J$69)*365</f>
        <v>#REF!</v>
      </c>
      <c r="AR74" s="137">
        <f t="shared" si="13"/>
        <v>0.1575</v>
      </c>
      <c r="AS74" s="116">
        <v>3.7987241169793904E-3</v>
      </c>
      <c r="AT74" s="60">
        <v>2E-3</v>
      </c>
      <c r="AU74" s="60">
        <v>2.3999999999999998E-3</v>
      </c>
      <c r="AV74" s="60">
        <v>1.4999999999999999E-2</v>
      </c>
      <c r="AW74" s="55" t="e">
        <f>$AP74*AR74/365*SUM($H$69:$J$69)</f>
        <v>#REF!</v>
      </c>
      <c r="AX74" s="55" t="e">
        <f>$AP74*AS74/365*SUM($H$69:$J$69)</f>
        <v>#REF!</v>
      </c>
      <c r="AY74" s="55" t="e">
        <f>$AP74*AT74/365*SUM($H$69:$J$69)</f>
        <v>#REF!</v>
      </c>
      <c r="AZ74" s="55" t="e">
        <f>$AP74*AU74/365*SUM($H$69:$J$69)</f>
        <v>#REF!</v>
      </c>
      <c r="BA74" s="55" t="e">
        <f>$AP74*AV74/365*SUM($H$69:$J$69)</f>
        <v>#REF!</v>
      </c>
      <c r="BB74" s="55" t="e">
        <f t="shared" ca="1" si="14"/>
        <v>#REF!</v>
      </c>
      <c r="BC74" s="58" t="e">
        <f ca="1">BB74/AP74/SUM(H69:J69)*365</f>
        <v>#REF!</v>
      </c>
    </row>
    <row r="75" spans="2:55" x14ac:dyDescent="0.25">
      <c r="B75">
        <v>4</v>
      </c>
      <c r="D75" s="114">
        <v>44501</v>
      </c>
      <c r="E75" s="103"/>
      <c r="F75" s="103"/>
      <c r="G75" s="103"/>
      <c r="H75" s="103"/>
      <c r="I75" s="109" t="e">
        <f>I62</f>
        <v>#REF!</v>
      </c>
      <c r="J75" s="109" t="e">
        <f>I75-$I75/3</f>
        <v>#REF!</v>
      </c>
      <c r="K75" s="109" t="e">
        <f>J75-$I75/3</f>
        <v>#REF!</v>
      </c>
      <c r="L75" s="109" t="e">
        <f>K75-$I75/3</f>
        <v>#REF!</v>
      </c>
      <c r="M75" s="103"/>
      <c r="N75" s="103"/>
      <c r="O75" s="103"/>
      <c r="P75" s="104"/>
      <c r="AM75" s="118" t="e">
        <f t="shared" ca="1" si="11"/>
        <v>#REF!</v>
      </c>
      <c r="AN75" s="56" t="e">
        <f>#REF!</f>
        <v>#REF!</v>
      </c>
      <c r="AO75" s="57" t="e">
        <f t="shared" ca="1" si="12"/>
        <v>#REF!</v>
      </c>
      <c r="AP75" s="118" t="e">
        <f>SUMPRODUCT(I75:K75,I$69:K$69)/SUM(I$69:K$69)</f>
        <v>#REF!</v>
      </c>
      <c r="AQ75" s="58" t="e">
        <f ca="1">AO75/AP75/SUM(I$69:K$69)*365</f>
        <v>#REF!</v>
      </c>
      <c r="AR75" s="137">
        <f t="shared" si="13"/>
        <v>0.1575</v>
      </c>
      <c r="AS75" s="116">
        <v>3.7987241169793904E-3</v>
      </c>
      <c r="AT75" s="60">
        <v>2E-3</v>
      </c>
      <c r="AU75" s="60">
        <v>2.3999999999999998E-3</v>
      </c>
      <c r="AV75" s="60">
        <v>1.4999999999999999E-2</v>
      </c>
      <c r="AW75" s="55" t="e">
        <f>$AP75*AR75/365*SUM($I$69:$K$69)</f>
        <v>#REF!</v>
      </c>
      <c r="AX75" s="55" t="e">
        <f>$AP75*AS75/365*SUM($I$69:$K$69)</f>
        <v>#REF!</v>
      </c>
      <c r="AY75" s="55" t="e">
        <f>$AP75*AT75/365*SUM($I$69:$K$69)</f>
        <v>#REF!</v>
      </c>
      <c r="AZ75" s="55" t="e">
        <f>$AP75*AU75/365*SUM($I$69:$K$69)</f>
        <v>#REF!</v>
      </c>
      <c r="BA75" s="55" t="e">
        <f>$AP75*AV75/365*SUM($I$69:$K$69)</f>
        <v>#REF!</v>
      </c>
      <c r="BB75" s="55" t="e">
        <f t="shared" ca="1" si="14"/>
        <v>#REF!</v>
      </c>
      <c r="BC75" s="58" t="e">
        <f ca="1">BB75/AP75/SUM(I69:K69)*365</f>
        <v>#REF!</v>
      </c>
    </row>
    <row r="76" spans="2:55" x14ac:dyDescent="0.25">
      <c r="B76">
        <v>5</v>
      </c>
      <c r="D76" s="114">
        <v>44531</v>
      </c>
      <c r="E76" s="103"/>
      <c r="F76" s="103"/>
      <c r="G76" s="103"/>
      <c r="H76" s="103"/>
      <c r="I76" s="103"/>
      <c r="J76" s="109" t="e">
        <f>J62</f>
        <v>#REF!</v>
      </c>
      <c r="K76" s="109" t="e">
        <f>J76-$J76/3</f>
        <v>#REF!</v>
      </c>
      <c r="L76" s="109" t="e">
        <f>K76-$J76/3</f>
        <v>#REF!</v>
      </c>
      <c r="M76" s="109" t="e">
        <f>L76-$J76/3</f>
        <v>#REF!</v>
      </c>
      <c r="N76" s="103"/>
      <c r="O76" s="103"/>
      <c r="P76" s="104"/>
      <c r="AM76" s="118" t="e">
        <f t="shared" ca="1" si="11"/>
        <v>#REF!</v>
      </c>
      <c r="AN76" s="56" t="e">
        <f>#REF!</f>
        <v>#REF!</v>
      </c>
      <c r="AO76" s="57" t="e">
        <f t="shared" ca="1" si="12"/>
        <v>#REF!</v>
      </c>
      <c r="AP76" s="118" t="e">
        <f>SUMPRODUCT(J76:L76,J$69:L$69)/SUM(J$69:L$69)</f>
        <v>#REF!</v>
      </c>
      <c r="AQ76" s="58" t="e">
        <f ca="1">AO76/AP76/SUM(J$69:L$69)*365</f>
        <v>#REF!</v>
      </c>
      <c r="AR76" s="137">
        <f t="shared" si="13"/>
        <v>0.1575</v>
      </c>
      <c r="AS76" s="116">
        <v>3.7987241169793904E-3</v>
      </c>
      <c r="AT76" s="60">
        <v>2E-3</v>
      </c>
      <c r="AU76" s="60">
        <v>2.3999999999999998E-3</v>
      </c>
      <c r="AV76" s="60">
        <v>1.4999999999999999E-2</v>
      </c>
      <c r="AW76" s="55" t="e">
        <f>$AP76*AR76/365*SUM($J$69:$L$69)</f>
        <v>#REF!</v>
      </c>
      <c r="AX76" s="55" t="e">
        <f>$AP76*AS76/365*SUM($J$69:$L$69)</f>
        <v>#REF!</v>
      </c>
      <c r="AY76" s="55" t="e">
        <f>$AP76*AT76/365*SUM($J$69:$L$69)</f>
        <v>#REF!</v>
      </c>
      <c r="AZ76" s="55" t="e">
        <f>$AP76*AU76/365*SUM($J$69:$L$69)</f>
        <v>#REF!</v>
      </c>
      <c r="BA76" s="55" t="e">
        <f>$AP76*AV76/365*SUM($J$69:$L$69)</f>
        <v>#REF!</v>
      </c>
      <c r="BB76" s="55" t="e">
        <f t="shared" ca="1" si="14"/>
        <v>#REF!</v>
      </c>
      <c r="BC76" s="58" t="e">
        <f ca="1">BB76/AP76/SUM(J69:L69)*365</f>
        <v>#REF!</v>
      </c>
    </row>
    <row r="77" spans="2:55" x14ac:dyDescent="0.25">
      <c r="B77">
        <v>6</v>
      </c>
      <c r="D77" s="114">
        <v>44562</v>
      </c>
      <c r="E77" s="103"/>
      <c r="F77" s="103"/>
      <c r="G77" s="103"/>
      <c r="H77" s="103"/>
      <c r="I77" s="103"/>
      <c r="J77" s="103"/>
      <c r="K77" s="109" t="e">
        <f>K62</f>
        <v>#REF!</v>
      </c>
      <c r="L77" s="109" t="e">
        <f>K77-$K77/3</f>
        <v>#REF!</v>
      </c>
      <c r="M77" s="109" t="e">
        <f>L77-$K77/3</f>
        <v>#REF!</v>
      </c>
      <c r="N77" s="109" t="e">
        <f>M77-$K77/3</f>
        <v>#REF!</v>
      </c>
      <c r="O77" s="103"/>
      <c r="P77" s="104"/>
      <c r="AM77" s="118" t="e">
        <f t="shared" ca="1" si="11"/>
        <v>#REF!</v>
      </c>
      <c r="AN77" s="56" t="e">
        <f>#REF!</f>
        <v>#REF!</v>
      </c>
      <c r="AO77" s="57" t="e">
        <f t="shared" ca="1" si="12"/>
        <v>#REF!</v>
      </c>
      <c r="AP77" s="118" t="e">
        <f>SUMPRODUCT(K77:M77,K$69:M$69)/SUM(K$69:M$69)</f>
        <v>#REF!</v>
      </c>
      <c r="AQ77" s="58" t="e">
        <f ca="1">AO77/AP77/SUM(K$69:M$69)*365</f>
        <v>#REF!</v>
      </c>
      <c r="AR77" s="137">
        <f t="shared" si="13"/>
        <v>0.1575</v>
      </c>
      <c r="AS77" s="116">
        <v>3.7987241169793904E-3</v>
      </c>
      <c r="AT77" s="60">
        <v>2E-3</v>
      </c>
      <c r="AU77" s="60">
        <v>2.3999999999999998E-3</v>
      </c>
      <c r="AV77" s="60">
        <v>1.4999999999999999E-2</v>
      </c>
      <c r="AW77" s="55" t="e">
        <f>$AP77*AR77/365*SUM($K$69:$M$69)</f>
        <v>#REF!</v>
      </c>
      <c r="AX77" s="55" t="e">
        <f>$AP77*AS77/365*SUM($K$69:$M$69)</f>
        <v>#REF!</v>
      </c>
      <c r="AY77" s="55" t="e">
        <f>$AP77*AT77/365*SUM($K$69:$M$69)</f>
        <v>#REF!</v>
      </c>
      <c r="AZ77" s="55" t="e">
        <f>$AP77*AU77/365*SUM($K$69:$M$69)</f>
        <v>#REF!</v>
      </c>
      <c r="BA77" s="55" t="e">
        <f>$AP77*AV77/365*SUM($K$69:$M$69)</f>
        <v>#REF!</v>
      </c>
      <c r="BB77" s="55" t="e">
        <f t="shared" ca="1" si="14"/>
        <v>#REF!</v>
      </c>
      <c r="BC77" s="58" t="e">
        <f ca="1">BB77/AP77/SUM(K69:M69)*365</f>
        <v>#REF!</v>
      </c>
    </row>
    <row r="78" spans="2:55" x14ac:dyDescent="0.25">
      <c r="B78">
        <v>7</v>
      </c>
      <c r="D78" s="114">
        <v>44593</v>
      </c>
      <c r="E78" s="103"/>
      <c r="F78" s="103"/>
      <c r="G78" s="103"/>
      <c r="H78" s="103"/>
      <c r="I78" s="103"/>
      <c r="J78" s="103"/>
      <c r="K78" s="103"/>
      <c r="L78" s="109" t="e">
        <f>L62</f>
        <v>#REF!</v>
      </c>
      <c r="M78" s="109" t="e">
        <f>L78-$L78/3</f>
        <v>#REF!</v>
      </c>
      <c r="N78" s="109" t="e">
        <f>M78-$L78/3</f>
        <v>#REF!</v>
      </c>
      <c r="O78" s="109" t="e">
        <f>N78-$L78/3</f>
        <v>#REF!</v>
      </c>
      <c r="P78" s="104"/>
      <c r="AM78" s="118" t="e">
        <f t="shared" ca="1" si="11"/>
        <v>#REF!</v>
      </c>
      <c r="AN78" s="56" t="e">
        <f>#REF!</f>
        <v>#REF!</v>
      </c>
      <c r="AO78" s="57" t="e">
        <f t="shared" ca="1" si="12"/>
        <v>#REF!</v>
      </c>
      <c r="AP78" s="118" t="e">
        <f>SUMPRODUCT(L78:N78,L$69:N$69)/SUM(L$69:N$69)</f>
        <v>#REF!</v>
      </c>
      <c r="AQ78" s="58" t="e">
        <f ca="1">AO78/AP78/SUM(L$69:N$69)*365</f>
        <v>#REF!</v>
      </c>
      <c r="AR78" s="137">
        <f t="shared" si="13"/>
        <v>0.1575</v>
      </c>
      <c r="AS78" s="116">
        <v>3.7987241169793904E-3</v>
      </c>
      <c r="AT78" s="60">
        <v>2E-3</v>
      </c>
      <c r="AU78" s="60">
        <v>2.3999999999999998E-3</v>
      </c>
      <c r="AV78" s="60">
        <v>1.4999999999999999E-2</v>
      </c>
      <c r="AW78" s="55" t="e">
        <f>$AP78*AR78/365*SUM($L$69:$N$69)</f>
        <v>#REF!</v>
      </c>
      <c r="AX78" s="55" t="e">
        <f>$AP78*AS78/365*SUM($L$69:$N$69)</f>
        <v>#REF!</v>
      </c>
      <c r="AY78" s="55" t="e">
        <f>$AP78*AT78/365*SUM($L$69:$N$69)</f>
        <v>#REF!</v>
      </c>
      <c r="AZ78" s="55" t="e">
        <f>$AP78*AU78/365*SUM($L$69:$N$69)</f>
        <v>#REF!</v>
      </c>
      <c r="BA78" s="55" t="e">
        <f>$AP78*AV78/365*SUM($L$69:$N$69)</f>
        <v>#REF!</v>
      </c>
      <c r="BB78" s="55" t="e">
        <f t="shared" ca="1" si="14"/>
        <v>#REF!</v>
      </c>
      <c r="BC78" s="58" t="e">
        <f ca="1">BB78/AP78/SUM(L69:N69)*365</f>
        <v>#REF!</v>
      </c>
    </row>
    <row r="79" spans="2:55" ht="15.75" thickBot="1" x14ac:dyDescent="0.3">
      <c r="B79">
        <v>8</v>
      </c>
      <c r="D79" s="115">
        <v>44621</v>
      </c>
      <c r="E79" s="111"/>
      <c r="F79" s="111"/>
      <c r="G79" s="111"/>
      <c r="H79" s="111"/>
      <c r="I79" s="111"/>
      <c r="J79" s="111"/>
      <c r="K79" s="111"/>
      <c r="L79" s="111"/>
      <c r="M79" s="112" t="e">
        <f>M62</f>
        <v>#REF!</v>
      </c>
      <c r="N79" s="112" t="e">
        <f>M79-$M79/3</f>
        <v>#REF!</v>
      </c>
      <c r="O79" s="112" t="e">
        <f>N79-$M79/3</f>
        <v>#REF!</v>
      </c>
      <c r="P79" s="113" t="e">
        <f>O79-$M79/3</f>
        <v>#REF!</v>
      </c>
      <c r="AM79" s="118" t="e">
        <f t="shared" ca="1" si="11"/>
        <v>#REF!</v>
      </c>
      <c r="AN79" s="56" t="e">
        <f>#REF!</f>
        <v>#REF!</v>
      </c>
      <c r="AO79" s="57" t="e">
        <f t="shared" ca="1" si="12"/>
        <v>#REF!</v>
      </c>
      <c r="AP79" s="118" t="e">
        <f>SUMPRODUCT(M79:O79,M$69:O$69)/SUM(M$69:O$69)</f>
        <v>#REF!</v>
      </c>
      <c r="AQ79" s="58" t="e">
        <f ca="1">AO79/AP79/SUM(M$69:O$69)*365</f>
        <v>#REF!</v>
      </c>
      <c r="AR79" s="137">
        <f t="shared" si="13"/>
        <v>0.1575</v>
      </c>
      <c r="AS79" s="116">
        <v>3.7987241169793904E-3</v>
      </c>
      <c r="AT79" s="60">
        <v>2E-3</v>
      </c>
      <c r="AU79" s="60">
        <v>2.3999999999999998E-3</v>
      </c>
      <c r="AV79" s="60">
        <v>1.4999999999999999E-2</v>
      </c>
      <c r="AW79" s="55" t="e">
        <f>$AP79*AR79/365*SUM($M$69:$O$69)</f>
        <v>#REF!</v>
      </c>
      <c r="AX79" s="55" t="e">
        <f>$AP79*AS79/365*SUM($M$69:$O$69)</f>
        <v>#REF!</v>
      </c>
      <c r="AY79" s="55" t="e">
        <f>$AP79*AT79/365*SUM($M$69:$O$69)</f>
        <v>#REF!</v>
      </c>
      <c r="AZ79" s="55" t="e">
        <f>$AP79*AU79/365*SUM($M$69:$O$69)</f>
        <v>#REF!</v>
      </c>
      <c r="BA79" s="55" t="e">
        <f>$AP79*AV79/365*SUM($M$69:$O$69)</f>
        <v>#REF!</v>
      </c>
      <c r="BB79" s="55" t="e">
        <f t="shared" ca="1" si="14"/>
        <v>#REF!</v>
      </c>
      <c r="BC79" s="58" t="e">
        <f ca="1">BB79/AP79/SUM(M69:O69)*365</f>
        <v>#REF!</v>
      </c>
    </row>
    <row r="80" spans="2:55" x14ac:dyDescent="0.25">
      <c r="D80" s="96"/>
    </row>
    <row r="81" spans="1:55" x14ac:dyDescent="0.25">
      <c r="D81" s="96"/>
      <c r="BB81" s="121" t="e">
        <f>SUM(BB71:BB79)</f>
        <v>#REF!</v>
      </c>
      <c r="BC81" s="97" t="s">
        <v>267</v>
      </c>
    </row>
    <row r="82" spans="1:55" x14ac:dyDescent="0.25">
      <c r="D82" s="96"/>
      <c r="BC82" s="97"/>
    </row>
    <row r="83" spans="1:55" x14ac:dyDescent="0.25">
      <c r="BB83" s="121" t="e">
        <f>BB81/9*12</f>
        <v>#REF!</v>
      </c>
      <c r="BC83" s="97" t="s">
        <v>268</v>
      </c>
    </row>
    <row r="84" spans="1:55" x14ac:dyDescent="0.25">
      <c r="D84" s="119" t="s">
        <v>273</v>
      </c>
      <c r="F84">
        <v>1</v>
      </c>
      <c r="G84">
        <v>2</v>
      </c>
      <c r="H84">
        <v>3</v>
      </c>
      <c r="I84">
        <v>4</v>
      </c>
      <c r="J84">
        <v>5</v>
      </c>
      <c r="K84">
        <v>6</v>
      </c>
      <c r="L84">
        <v>7</v>
      </c>
      <c r="M84">
        <v>8</v>
      </c>
      <c r="N84">
        <v>9</v>
      </c>
      <c r="O84">
        <v>10</v>
      </c>
      <c r="P84">
        <v>11</v>
      </c>
      <c r="Q84">
        <v>12</v>
      </c>
      <c r="R84">
        <v>13</v>
      </c>
      <c r="S84">
        <v>14</v>
      </c>
      <c r="T84">
        <v>15</v>
      </c>
      <c r="U84">
        <v>16</v>
      </c>
      <c r="V84">
        <v>17</v>
      </c>
      <c r="W84">
        <v>18</v>
      </c>
      <c r="X84">
        <v>19</v>
      </c>
    </row>
    <row r="85" spans="1:55" ht="15.75" thickBot="1" x14ac:dyDescent="0.3">
      <c r="E85" s="71">
        <v>31</v>
      </c>
      <c r="F85" s="71">
        <v>31</v>
      </c>
      <c r="G85" s="71">
        <v>30</v>
      </c>
      <c r="H85" s="71">
        <v>31</v>
      </c>
      <c r="I85" s="71">
        <v>30</v>
      </c>
      <c r="J85" s="71">
        <v>31</v>
      </c>
      <c r="K85" s="71">
        <v>31</v>
      </c>
      <c r="L85" s="71">
        <v>28</v>
      </c>
      <c r="M85" s="71">
        <v>31</v>
      </c>
      <c r="N85" s="71">
        <v>30</v>
      </c>
      <c r="O85" s="71">
        <v>31</v>
      </c>
      <c r="P85" s="71">
        <v>30</v>
      </c>
      <c r="Q85" s="71">
        <v>31</v>
      </c>
      <c r="R85" s="71">
        <v>31</v>
      </c>
      <c r="S85" s="71">
        <v>30</v>
      </c>
      <c r="T85" s="71">
        <v>31</v>
      </c>
      <c r="U85" s="71">
        <v>30</v>
      </c>
      <c r="V85" s="71">
        <v>31</v>
      </c>
      <c r="W85" s="71">
        <v>31</v>
      </c>
      <c r="X85" s="71">
        <v>28</v>
      </c>
    </row>
    <row r="86" spans="1:55" ht="23.25" thickBot="1" x14ac:dyDescent="0.3">
      <c r="D86" s="127" t="s">
        <v>266</v>
      </c>
      <c r="E86" s="141">
        <v>44378</v>
      </c>
      <c r="F86" s="141">
        <v>44409</v>
      </c>
      <c r="G86" s="141">
        <v>44440</v>
      </c>
      <c r="H86" s="141">
        <v>44470</v>
      </c>
      <c r="I86" s="141">
        <v>44501</v>
      </c>
      <c r="J86" s="141">
        <v>44531</v>
      </c>
      <c r="K86" s="141">
        <v>44562</v>
      </c>
      <c r="L86" s="141">
        <v>44593</v>
      </c>
      <c r="M86" s="141">
        <v>44621</v>
      </c>
      <c r="N86" s="141">
        <v>44652</v>
      </c>
      <c r="O86" s="141">
        <v>44682</v>
      </c>
      <c r="P86" s="142">
        <v>44713</v>
      </c>
      <c r="Q86" s="141">
        <v>44743</v>
      </c>
      <c r="R86" s="141">
        <v>44774</v>
      </c>
      <c r="S86" s="142">
        <v>44805</v>
      </c>
      <c r="T86" s="141">
        <v>44835</v>
      </c>
      <c r="U86" s="141">
        <v>44866</v>
      </c>
      <c r="V86" s="142">
        <v>44896</v>
      </c>
      <c r="W86" s="141">
        <v>44927</v>
      </c>
      <c r="X86" s="141">
        <v>44958</v>
      </c>
      <c r="AM86" s="127" t="s">
        <v>54</v>
      </c>
      <c r="AN86" s="130" t="s">
        <v>16</v>
      </c>
      <c r="AO86" s="130" t="s">
        <v>50</v>
      </c>
      <c r="AP86" s="130" t="s">
        <v>51</v>
      </c>
      <c r="AQ86" s="130" t="s">
        <v>49</v>
      </c>
      <c r="AR86" s="130" t="s">
        <v>1</v>
      </c>
      <c r="AS86" s="130" t="s">
        <v>0</v>
      </c>
      <c r="AT86" s="130" t="s">
        <v>2</v>
      </c>
      <c r="AU86" s="130" t="s">
        <v>3</v>
      </c>
      <c r="AV86" s="130" t="s">
        <v>5</v>
      </c>
      <c r="AW86" s="130" t="s">
        <v>1</v>
      </c>
      <c r="AX86" s="130" t="s">
        <v>0</v>
      </c>
      <c r="AY86" s="130" t="s">
        <v>2</v>
      </c>
      <c r="AZ86" s="130" t="s">
        <v>3</v>
      </c>
      <c r="BA86" s="130" t="s">
        <v>5</v>
      </c>
      <c r="BB86" s="130" t="s">
        <v>52</v>
      </c>
      <c r="BC86" s="131" t="s">
        <v>53</v>
      </c>
    </row>
    <row r="87" spans="1:55" x14ac:dyDescent="0.25">
      <c r="D87" s="108">
        <v>44378</v>
      </c>
      <c r="E87" s="145" t="e">
        <f>E63</f>
        <v>#REF!</v>
      </c>
      <c r="F87" s="146" t="e">
        <f>E87-$E87/6</f>
        <v>#REF!</v>
      </c>
      <c r="G87" s="146" t="e">
        <f>F87-$E87/6</f>
        <v>#REF!</v>
      </c>
      <c r="H87" s="146" t="e">
        <f t="shared" ref="H87" si="15">G87-$E87/6</f>
        <v>#REF!</v>
      </c>
      <c r="I87" s="146" t="e">
        <f>H87-$E87/6</f>
        <v>#REF!</v>
      </c>
      <c r="J87" s="146" t="e">
        <f>I87-$E87/6</f>
        <v>#REF!</v>
      </c>
      <c r="K87" s="146" t="e">
        <f>J87-$E87/6</f>
        <v>#REF!</v>
      </c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7"/>
      <c r="Z87" s="71"/>
      <c r="AM87" s="132" t="e">
        <f>E87</f>
        <v>#REF!</v>
      </c>
      <c r="AN87" s="133" t="e">
        <f>#REF!</f>
        <v>#REF!</v>
      </c>
      <c r="AO87" s="140" t="e">
        <f>AM87*AN87</f>
        <v>#REF!</v>
      </c>
      <c r="AP87" s="135" t="e">
        <f>SUMPRODUCT(E87:J87,E$85:J$85)/SUM(E$85:J$85)</f>
        <v>#REF!</v>
      </c>
      <c r="AQ87" s="136" t="e">
        <f>AO87/AP87/SUM(E$85:J$85)*365</f>
        <v>#REF!</v>
      </c>
      <c r="AR87" s="137">
        <f>$P$24</f>
        <v>0.1575</v>
      </c>
      <c r="AS87" s="116">
        <v>7.6158690329000151E-3</v>
      </c>
      <c r="AT87" s="139">
        <v>2E-3</v>
      </c>
      <c r="AU87" s="139">
        <v>2.3999999999999998E-3</v>
      </c>
      <c r="AV87" s="139">
        <v>1.4999999999999999E-2</v>
      </c>
      <c r="AW87" s="140" t="e">
        <f>$AP87*AR87/365*SUM($E$85:$J$85)</f>
        <v>#REF!</v>
      </c>
      <c r="AX87" s="140" t="e">
        <f>$AP87*AS87/365*SUM($E$85:$J$85)</f>
        <v>#REF!</v>
      </c>
      <c r="AY87" s="140" t="e">
        <f>$AP87*AT87/365*SUM($E$85:$J$85)</f>
        <v>#REF!</v>
      </c>
      <c r="AZ87" s="140" t="e">
        <f>$AP87*AU87/365*SUM($E$85:$J$85)</f>
        <v>#REF!</v>
      </c>
      <c r="BA87" s="140" t="e">
        <f>$AP87*AV87/365*SUM($E$85:$J$85)</f>
        <v>#REF!</v>
      </c>
      <c r="BB87" s="140" t="e">
        <f>AO87-SUM(AW87:BA87)</f>
        <v>#REF!</v>
      </c>
      <c r="BC87" s="136" t="e">
        <f>BB87/AP87/SUM(E85:G85)*365</f>
        <v>#REF!</v>
      </c>
    </row>
    <row r="88" spans="1:55" x14ac:dyDescent="0.25">
      <c r="A88">
        <v>1</v>
      </c>
      <c r="B88">
        <v>1</v>
      </c>
      <c r="D88" s="108">
        <v>44409</v>
      </c>
      <c r="E88" s="148"/>
      <c r="F88" s="100" t="e">
        <f>F63</f>
        <v>#REF!</v>
      </c>
      <c r="G88" s="100" t="e">
        <f>F88-$F88/6</f>
        <v>#REF!</v>
      </c>
      <c r="H88" s="100" t="e">
        <f t="shared" ref="H88:K88" si="16">G88-$F88/6</f>
        <v>#REF!</v>
      </c>
      <c r="I88" s="100" t="e">
        <f t="shared" si="16"/>
        <v>#REF!</v>
      </c>
      <c r="J88" s="100" t="e">
        <f t="shared" si="16"/>
        <v>#REF!</v>
      </c>
      <c r="K88" s="100" t="e">
        <f t="shared" si="16"/>
        <v>#REF!</v>
      </c>
      <c r="L88" s="100" t="e">
        <f>K88-$F88/6</f>
        <v>#REF!</v>
      </c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2"/>
      <c r="AM88" s="118" t="e">
        <f t="shared" ref="AM88:AM95" ca="1" si="17">OFFSET(E87,1,B88)</f>
        <v>#REF!</v>
      </c>
      <c r="AN88" s="56" t="e">
        <f>#REF!</f>
        <v>#REF!</v>
      </c>
      <c r="AO88" s="55" t="e">
        <f t="shared" ref="AO88:AO95" ca="1" si="18">AM88*AN88</f>
        <v>#REF!</v>
      </c>
      <c r="AP88" s="135" t="e">
        <f>SUMPRODUCT(F88:K88,F$85:K$85)/SUM(F$85:K$85)</f>
        <v>#REF!</v>
      </c>
      <c r="AQ88" s="58" t="e">
        <f ca="1">AO88/AP88/SUM($F$85:$K$85)*365</f>
        <v>#REF!</v>
      </c>
      <c r="AR88" s="137">
        <f t="shared" ref="AR88:AR95" si="19">$P$24</f>
        <v>0.1575</v>
      </c>
      <c r="AS88" s="116">
        <v>7.6158690329000151E-3</v>
      </c>
      <c r="AT88" s="60">
        <v>2E-3</v>
      </c>
      <c r="AU88" s="60">
        <v>2.3999999999999998E-3</v>
      </c>
      <c r="AV88" s="60">
        <v>1.4999999999999999E-2</v>
      </c>
      <c r="AW88" s="55" t="e">
        <f>$AP88*AR88/365*SUM($F$85:$K$85)</f>
        <v>#REF!</v>
      </c>
      <c r="AX88" s="55" t="e">
        <f>$AP88*AS88/365*SUM($F$85:$K$85)</f>
        <v>#REF!</v>
      </c>
      <c r="AY88" s="55" t="e">
        <f>$AP88*AT88/365*SUM($F$85:$K$85)</f>
        <v>#REF!</v>
      </c>
      <c r="AZ88" s="55" t="e">
        <f>$AP88*AU88/365*SUM($F$85:$K$85)</f>
        <v>#REF!</v>
      </c>
      <c r="BA88" s="55" t="e">
        <f>$AP88*AV88/365*SUM($F$85:$K$85)</f>
        <v>#REF!</v>
      </c>
      <c r="BB88" s="55" t="e">
        <f t="shared" ref="BB88:BB95" ca="1" si="20">AO88-SUM(AW88:BA88)</f>
        <v>#REF!</v>
      </c>
      <c r="BC88" s="58" t="e">
        <f ca="1">BB88/AP88/SUM(F85:H85)*365</f>
        <v>#REF!</v>
      </c>
    </row>
    <row r="89" spans="1:55" x14ac:dyDescent="0.25">
      <c r="A89">
        <v>2</v>
      </c>
      <c r="B89">
        <v>2</v>
      </c>
      <c r="D89" s="108">
        <v>44440</v>
      </c>
      <c r="E89" s="148"/>
      <c r="F89" s="100"/>
      <c r="G89" s="100" t="e">
        <f>G73</f>
        <v>#REF!</v>
      </c>
      <c r="H89" s="100" t="e">
        <f>G89-$G89/6</f>
        <v>#REF!</v>
      </c>
      <c r="I89" s="100" t="e">
        <f t="shared" ref="I89:M89" si="21">H89-$G89/6</f>
        <v>#REF!</v>
      </c>
      <c r="J89" s="100" t="e">
        <f t="shared" si="21"/>
        <v>#REF!</v>
      </c>
      <c r="K89" s="100" t="e">
        <f t="shared" si="21"/>
        <v>#REF!</v>
      </c>
      <c r="L89" s="100" t="e">
        <f t="shared" si="21"/>
        <v>#REF!</v>
      </c>
      <c r="M89" s="100" t="e">
        <f t="shared" si="21"/>
        <v>#REF!</v>
      </c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2"/>
      <c r="AM89" s="118" t="e">
        <f t="shared" ca="1" si="17"/>
        <v>#REF!</v>
      </c>
      <c r="AN89" s="56" t="e">
        <f>#REF!</f>
        <v>#REF!</v>
      </c>
      <c r="AO89" s="55" t="e">
        <f t="shared" ca="1" si="18"/>
        <v>#REF!</v>
      </c>
      <c r="AP89" s="135" t="e">
        <f>SUMPRODUCT(G89:L89,G$85:L$85)/SUM(G$85:L$85)</f>
        <v>#REF!</v>
      </c>
      <c r="AQ89" s="58" t="e">
        <f ca="1">AO89/AP89/SUM($G$85:$L$85)*365</f>
        <v>#REF!</v>
      </c>
      <c r="AR89" s="137">
        <f t="shared" si="19"/>
        <v>0.1575</v>
      </c>
      <c r="AS89" s="116">
        <v>7.6158690329000151E-3</v>
      </c>
      <c r="AT89" s="60">
        <v>2E-3</v>
      </c>
      <c r="AU89" s="60">
        <v>2.3999999999999998E-3</v>
      </c>
      <c r="AV89" s="60">
        <v>1.4999999999999999E-2</v>
      </c>
      <c r="AW89" s="55" t="e">
        <f>$AP89*AR89/365*SUM($G$85:$L$85)</f>
        <v>#REF!</v>
      </c>
      <c r="AX89" s="55" t="e">
        <f>$AP89*AS89/365*SUM($G$85:$L$85)</f>
        <v>#REF!</v>
      </c>
      <c r="AY89" s="55" t="e">
        <f>$AP89*AT89/365*SUM($G$85:$L$85)</f>
        <v>#REF!</v>
      </c>
      <c r="AZ89" s="55" t="e">
        <f>$AP89*AU89/365*SUM($G$85:$L$85)</f>
        <v>#REF!</v>
      </c>
      <c r="BA89" s="55" t="e">
        <f>$AP89*AV89/365*SUM($G$85:$L$85)</f>
        <v>#REF!</v>
      </c>
      <c r="BB89" s="55" t="e">
        <f t="shared" ca="1" si="20"/>
        <v>#REF!</v>
      </c>
      <c r="BC89" s="58" t="e">
        <f ca="1">BB89/AP89/SUM(G85:I85)*365</f>
        <v>#REF!</v>
      </c>
    </row>
    <row r="90" spans="1:55" x14ac:dyDescent="0.25">
      <c r="A90">
        <v>3</v>
      </c>
      <c r="B90">
        <v>3</v>
      </c>
      <c r="D90" s="108">
        <v>44470</v>
      </c>
      <c r="E90" s="148"/>
      <c r="F90" s="100"/>
      <c r="G90" s="100"/>
      <c r="H90" s="100" t="e">
        <f>H63</f>
        <v>#REF!</v>
      </c>
      <c r="I90" s="100" t="e">
        <f>H90-$H90/6</f>
        <v>#REF!</v>
      </c>
      <c r="J90" s="100" t="e">
        <f t="shared" ref="J90:M90" si="22">I90-$H90/6</f>
        <v>#REF!</v>
      </c>
      <c r="K90" s="100" t="e">
        <f t="shared" si="22"/>
        <v>#REF!</v>
      </c>
      <c r="L90" s="100" t="e">
        <f t="shared" si="22"/>
        <v>#REF!</v>
      </c>
      <c r="M90" s="100" t="e">
        <f t="shared" si="22"/>
        <v>#REF!</v>
      </c>
      <c r="N90" s="100" t="e">
        <f>M90-$H90/6</f>
        <v>#REF!</v>
      </c>
      <c r="O90" s="100"/>
      <c r="P90" s="100"/>
      <c r="Q90" s="100"/>
      <c r="R90" s="100"/>
      <c r="S90" s="100"/>
      <c r="T90" s="100"/>
      <c r="U90" s="100"/>
      <c r="V90" s="100"/>
      <c r="W90" s="100"/>
      <c r="X90" s="102"/>
      <c r="AM90" s="118" t="e">
        <f t="shared" ca="1" si="17"/>
        <v>#REF!</v>
      </c>
      <c r="AN90" s="56" t="e">
        <f>#REF!</f>
        <v>#REF!</v>
      </c>
      <c r="AO90" s="55" t="e">
        <f t="shared" ca="1" si="18"/>
        <v>#REF!</v>
      </c>
      <c r="AP90" s="135" t="e">
        <f>SUMPRODUCT(H90:M90,H$85:M$85)/SUM(H$85:M$85)</f>
        <v>#REF!</v>
      </c>
      <c r="AQ90" s="58" t="e">
        <f ca="1">AO90/AP90/SUM($H$85:$M$85)*365</f>
        <v>#REF!</v>
      </c>
      <c r="AR90" s="137">
        <f t="shared" si="19"/>
        <v>0.1575</v>
      </c>
      <c r="AS90" s="116">
        <v>7.6158690329000151E-3</v>
      </c>
      <c r="AT90" s="60">
        <v>2E-3</v>
      </c>
      <c r="AU90" s="60">
        <v>2.3999999999999998E-3</v>
      </c>
      <c r="AV90" s="60">
        <v>1.4999999999999999E-2</v>
      </c>
      <c r="AW90" s="55" t="e">
        <f>$AP90*AR90/365*SUM($H$85:$M$85)</f>
        <v>#REF!</v>
      </c>
      <c r="AX90" s="55" t="e">
        <f>$AP90*AS90/365*SUM($H$85:$M$85)</f>
        <v>#REF!</v>
      </c>
      <c r="AY90" s="55" t="e">
        <f>$AP90*AT90/365*SUM($H$85:$M$85)</f>
        <v>#REF!</v>
      </c>
      <c r="AZ90" s="55" t="e">
        <f>$AP90*AU90/365*SUM($H$85:$M$85)</f>
        <v>#REF!</v>
      </c>
      <c r="BA90" s="55" t="e">
        <f>$AP90*AV90/365*SUM($H$85:$M$85)</f>
        <v>#REF!</v>
      </c>
      <c r="BB90" s="55" t="e">
        <f t="shared" ca="1" si="20"/>
        <v>#REF!</v>
      </c>
      <c r="BC90" s="58" t="e">
        <f ca="1">BB90/AP90/SUM(H85:J85)*365</f>
        <v>#REF!</v>
      </c>
    </row>
    <row r="91" spans="1:55" x14ac:dyDescent="0.25">
      <c r="A91">
        <v>4</v>
      </c>
      <c r="B91">
        <v>4</v>
      </c>
      <c r="D91" s="108">
        <v>44501</v>
      </c>
      <c r="E91" s="148"/>
      <c r="F91" s="100"/>
      <c r="G91" s="100"/>
      <c r="H91" s="100"/>
      <c r="I91" s="100" t="e">
        <f>I63</f>
        <v>#REF!</v>
      </c>
      <c r="J91" s="100" t="e">
        <f>I91-$I91/6</f>
        <v>#REF!</v>
      </c>
      <c r="K91" s="100" t="e">
        <f t="shared" ref="K91:O91" si="23">J91-$I91/6</f>
        <v>#REF!</v>
      </c>
      <c r="L91" s="100" t="e">
        <f t="shared" si="23"/>
        <v>#REF!</v>
      </c>
      <c r="M91" s="100" t="e">
        <f t="shared" si="23"/>
        <v>#REF!</v>
      </c>
      <c r="N91" s="100" t="e">
        <f t="shared" si="23"/>
        <v>#REF!</v>
      </c>
      <c r="O91" s="100" t="e">
        <f t="shared" si="23"/>
        <v>#REF!</v>
      </c>
      <c r="P91" s="100"/>
      <c r="Q91" s="100"/>
      <c r="R91" s="100"/>
      <c r="S91" s="100"/>
      <c r="T91" s="100"/>
      <c r="U91" s="100"/>
      <c r="V91" s="100"/>
      <c r="W91" s="100"/>
      <c r="X91" s="102"/>
      <c r="AM91" s="118" t="e">
        <f t="shared" ca="1" si="17"/>
        <v>#REF!</v>
      </c>
      <c r="AN91" s="56" t="e">
        <f>#REF!</f>
        <v>#REF!</v>
      </c>
      <c r="AO91" s="55" t="e">
        <f t="shared" ca="1" si="18"/>
        <v>#REF!</v>
      </c>
      <c r="AP91" s="135" t="e">
        <f>SUMPRODUCT(I91:N91,I$85:N$85)/SUM(I$85:N$85)</f>
        <v>#REF!</v>
      </c>
      <c r="AQ91" s="58" t="e">
        <f ca="1">AO91/AP91/SUM($I$85:$N$85)*365</f>
        <v>#REF!</v>
      </c>
      <c r="AR91" s="137">
        <f t="shared" si="19"/>
        <v>0.1575</v>
      </c>
      <c r="AS91" s="116">
        <v>7.6158690329000151E-3</v>
      </c>
      <c r="AT91" s="60">
        <v>2E-3</v>
      </c>
      <c r="AU91" s="60">
        <v>2.3999999999999998E-3</v>
      </c>
      <c r="AV91" s="60">
        <v>1.4999999999999999E-2</v>
      </c>
      <c r="AW91" s="55" t="e">
        <f>$AP91*AR91/365*SUM($I$85:$N$85)</f>
        <v>#REF!</v>
      </c>
      <c r="AX91" s="55" t="e">
        <f>$AP91*AS91/365*SUM($I$85:$N$85)</f>
        <v>#REF!</v>
      </c>
      <c r="AY91" s="55" t="e">
        <f>$AP91*AT91/365*SUM($I$85:$N$85)</f>
        <v>#REF!</v>
      </c>
      <c r="AZ91" s="55" t="e">
        <f>$AP91*AU91/365*SUM($I$85:$N$85)</f>
        <v>#REF!</v>
      </c>
      <c r="BA91" s="55" t="e">
        <f>$AP91*AV91/365*SUM($I$85:$N$85)</f>
        <v>#REF!</v>
      </c>
      <c r="BB91" s="55" t="e">
        <f t="shared" ca="1" si="20"/>
        <v>#REF!</v>
      </c>
      <c r="BC91" s="58" t="e">
        <f ca="1">BB91/AP91/SUM(I85:K85)*365</f>
        <v>#REF!</v>
      </c>
    </row>
    <row r="92" spans="1:55" x14ac:dyDescent="0.25">
      <c r="A92">
        <v>5</v>
      </c>
      <c r="B92">
        <v>5</v>
      </c>
      <c r="D92" s="108">
        <v>44531</v>
      </c>
      <c r="E92" s="148"/>
      <c r="F92" s="100"/>
      <c r="G92" s="100"/>
      <c r="H92" s="100"/>
      <c r="I92" s="100"/>
      <c r="J92" s="100" t="e">
        <f>J63</f>
        <v>#REF!</v>
      </c>
      <c r="K92" s="100" t="e">
        <f>J92-$J92/6</f>
        <v>#REF!</v>
      </c>
      <c r="L92" s="100" t="e">
        <f t="shared" ref="L92:P92" si="24">K92-$J92/6</f>
        <v>#REF!</v>
      </c>
      <c r="M92" s="100" t="e">
        <f t="shared" si="24"/>
        <v>#REF!</v>
      </c>
      <c r="N92" s="100" t="e">
        <f t="shared" si="24"/>
        <v>#REF!</v>
      </c>
      <c r="O92" s="100" t="e">
        <f t="shared" si="24"/>
        <v>#REF!</v>
      </c>
      <c r="P92" s="100" t="e">
        <f t="shared" si="24"/>
        <v>#REF!</v>
      </c>
      <c r="Q92" s="100"/>
      <c r="R92" s="100"/>
      <c r="S92" s="100"/>
      <c r="T92" s="100"/>
      <c r="U92" s="100"/>
      <c r="V92" s="100"/>
      <c r="W92" s="100"/>
      <c r="X92" s="102"/>
      <c r="AM92" s="118" t="e">
        <f t="shared" ca="1" si="17"/>
        <v>#REF!</v>
      </c>
      <c r="AN92" s="56" t="e">
        <f>#REF!</f>
        <v>#REF!</v>
      </c>
      <c r="AO92" s="55" t="e">
        <f t="shared" ca="1" si="18"/>
        <v>#REF!</v>
      </c>
      <c r="AP92" s="135" t="e">
        <f>SUMPRODUCT(J92:O92,J$85:O$85)/SUM(J$85:O$85)</f>
        <v>#REF!</v>
      </c>
      <c r="AQ92" s="58" t="e">
        <f ca="1">AO92/AP92/SUM($J$85:$O$85)*365</f>
        <v>#REF!</v>
      </c>
      <c r="AR92" s="137">
        <f t="shared" si="19"/>
        <v>0.1575</v>
      </c>
      <c r="AS92" s="116">
        <v>7.6158690329000151E-3</v>
      </c>
      <c r="AT92" s="60">
        <v>2E-3</v>
      </c>
      <c r="AU92" s="60">
        <v>2.3999999999999998E-3</v>
      </c>
      <c r="AV92" s="60">
        <v>1.4999999999999999E-2</v>
      </c>
      <c r="AW92" s="55" t="e">
        <f>$AP92*AR92/365*SUM($J$85:$O$85)</f>
        <v>#REF!</v>
      </c>
      <c r="AX92" s="55" t="e">
        <f>$AP92*AS92/365*SUM($J$85:$O$85)</f>
        <v>#REF!</v>
      </c>
      <c r="AY92" s="55" t="e">
        <f>$AP92*AT92/365*SUM($J$85:$O$85)</f>
        <v>#REF!</v>
      </c>
      <c r="AZ92" s="55" t="e">
        <f>$AP92*AU92/365*SUM($J$85:$O$85)</f>
        <v>#REF!</v>
      </c>
      <c r="BA92" s="55" t="e">
        <f>$AP92*AV92/365*SUM($J$85:$O$85)</f>
        <v>#REF!</v>
      </c>
      <c r="BB92" s="55" t="e">
        <f t="shared" ca="1" si="20"/>
        <v>#REF!</v>
      </c>
      <c r="BC92" s="58" t="e">
        <f ca="1">BB92/AP92/SUM(J85:L85)*365</f>
        <v>#REF!</v>
      </c>
    </row>
    <row r="93" spans="1:55" x14ac:dyDescent="0.25">
      <c r="A93">
        <v>6</v>
      </c>
      <c r="B93">
        <v>6</v>
      </c>
      <c r="D93" s="108">
        <v>44562</v>
      </c>
      <c r="E93" s="148"/>
      <c r="F93" s="100"/>
      <c r="G93" s="100"/>
      <c r="H93" s="100"/>
      <c r="I93" s="100"/>
      <c r="J93" s="100"/>
      <c r="K93" s="100" t="e">
        <f>K63</f>
        <v>#REF!</v>
      </c>
      <c r="L93" s="100" t="e">
        <f>K93-$K93/6</f>
        <v>#REF!</v>
      </c>
      <c r="M93" s="100" t="e">
        <f t="shared" ref="M93:Q93" si="25">L93-$K93/6</f>
        <v>#REF!</v>
      </c>
      <c r="N93" s="100" t="e">
        <f t="shared" si="25"/>
        <v>#REF!</v>
      </c>
      <c r="O93" s="100" t="e">
        <f t="shared" si="25"/>
        <v>#REF!</v>
      </c>
      <c r="P93" s="100" t="e">
        <f t="shared" si="25"/>
        <v>#REF!</v>
      </c>
      <c r="Q93" s="100" t="e">
        <f t="shared" si="25"/>
        <v>#REF!</v>
      </c>
      <c r="R93" s="100"/>
      <c r="S93" s="100"/>
      <c r="T93" s="100"/>
      <c r="U93" s="100"/>
      <c r="V93" s="100"/>
      <c r="W93" s="100"/>
      <c r="X93" s="102"/>
      <c r="AM93" s="118" t="e">
        <f t="shared" ca="1" si="17"/>
        <v>#REF!</v>
      </c>
      <c r="AN93" s="56" t="e">
        <f>#REF!</f>
        <v>#REF!</v>
      </c>
      <c r="AO93" s="55" t="e">
        <f t="shared" ca="1" si="18"/>
        <v>#REF!</v>
      </c>
      <c r="AP93" s="135" t="e">
        <f>SUMPRODUCT(K93:P93,K$85:P$85)/SUM(K$85:P$85)</f>
        <v>#REF!</v>
      </c>
      <c r="AQ93" s="58" t="e">
        <f ca="1">AO93/AP93/SUM($K$85:$P$85)*365</f>
        <v>#REF!</v>
      </c>
      <c r="AR93" s="137">
        <f t="shared" si="19"/>
        <v>0.1575</v>
      </c>
      <c r="AS93" s="116">
        <v>7.6158690329000151E-3</v>
      </c>
      <c r="AT93" s="60">
        <v>2E-3</v>
      </c>
      <c r="AU93" s="60">
        <v>2.3999999999999998E-3</v>
      </c>
      <c r="AV93" s="60">
        <v>1.4999999999999999E-2</v>
      </c>
      <c r="AW93" s="55" t="e">
        <f>$AP93*AR93/365*SUM($K$85:$P$85)</f>
        <v>#REF!</v>
      </c>
      <c r="AX93" s="55" t="e">
        <f>$AP93*AS93/365*SUM($K$85:$P$85)</f>
        <v>#REF!</v>
      </c>
      <c r="AY93" s="55" t="e">
        <f>$AP93*AT93/365*SUM($K$85:$P$85)</f>
        <v>#REF!</v>
      </c>
      <c r="AZ93" s="55" t="e">
        <f>$AP93*AU93/365*SUM($K$85:$P$85)</f>
        <v>#REF!</v>
      </c>
      <c r="BA93" s="55" t="e">
        <f>$AP93*AV93/365*SUM($K$85:$P$85)</f>
        <v>#REF!</v>
      </c>
      <c r="BB93" s="55" t="e">
        <f t="shared" ca="1" si="20"/>
        <v>#REF!</v>
      </c>
      <c r="BC93" s="58" t="e">
        <f ca="1">BB93/AP93/SUM(K85:M85)*365</f>
        <v>#REF!</v>
      </c>
    </row>
    <row r="94" spans="1:55" x14ac:dyDescent="0.25">
      <c r="A94">
        <v>7</v>
      </c>
      <c r="B94">
        <v>7</v>
      </c>
      <c r="D94" s="108">
        <v>44593</v>
      </c>
      <c r="E94" s="148"/>
      <c r="F94" s="100"/>
      <c r="G94" s="100"/>
      <c r="H94" s="100"/>
      <c r="I94" s="100"/>
      <c r="J94" s="100"/>
      <c r="K94" s="100"/>
      <c r="L94" s="100" t="e">
        <f>L63</f>
        <v>#REF!</v>
      </c>
      <c r="M94" s="100" t="e">
        <f>L94-$L94/6</f>
        <v>#REF!</v>
      </c>
      <c r="N94" s="100" t="e">
        <f t="shared" ref="N94:R94" si="26">M94-$L94/6</f>
        <v>#REF!</v>
      </c>
      <c r="O94" s="100" t="e">
        <f t="shared" si="26"/>
        <v>#REF!</v>
      </c>
      <c r="P94" s="100" t="e">
        <f t="shared" si="26"/>
        <v>#REF!</v>
      </c>
      <c r="Q94" s="100" t="e">
        <f t="shared" si="26"/>
        <v>#REF!</v>
      </c>
      <c r="R94" s="100" t="e">
        <f t="shared" si="26"/>
        <v>#REF!</v>
      </c>
      <c r="S94" s="100"/>
      <c r="T94" s="100"/>
      <c r="U94" s="100"/>
      <c r="V94" s="100"/>
      <c r="W94" s="100"/>
      <c r="X94" s="102"/>
      <c r="AM94" s="118" t="e">
        <f t="shared" ca="1" si="17"/>
        <v>#REF!</v>
      </c>
      <c r="AN94" s="56" t="e">
        <f>#REF!</f>
        <v>#REF!</v>
      </c>
      <c r="AO94" s="55" t="e">
        <f t="shared" ca="1" si="18"/>
        <v>#REF!</v>
      </c>
      <c r="AP94" s="135" t="e">
        <f>SUMPRODUCT(L94:Q94,L$85:Q$85)/SUM(L$85:Q$85)</f>
        <v>#REF!</v>
      </c>
      <c r="AQ94" s="58" t="e">
        <f ca="1">AO94/AP94/SUM($L$85:$Q$85)*365</f>
        <v>#REF!</v>
      </c>
      <c r="AR94" s="137">
        <f t="shared" si="19"/>
        <v>0.1575</v>
      </c>
      <c r="AS94" s="116">
        <v>7.6158690329000151E-3</v>
      </c>
      <c r="AT94" s="60">
        <v>2E-3</v>
      </c>
      <c r="AU94" s="60">
        <v>2.3999999999999998E-3</v>
      </c>
      <c r="AV94" s="60">
        <v>1.4999999999999999E-2</v>
      </c>
      <c r="AW94" s="55" t="e">
        <f>$AP94*AR94/365*SUM($L$85:$Q$85)</f>
        <v>#REF!</v>
      </c>
      <c r="AX94" s="55" t="e">
        <f>$AP94*AS94/365*SUM($L$85:$Q$85)</f>
        <v>#REF!</v>
      </c>
      <c r="AY94" s="55" t="e">
        <f>$AP94*AT94/365*SUM($L$85:$Q$85)</f>
        <v>#REF!</v>
      </c>
      <c r="AZ94" s="55" t="e">
        <f>$AP94*AU94/365*SUM($L$85:$Q$85)</f>
        <v>#REF!</v>
      </c>
      <c r="BA94" s="55" t="e">
        <f>$AP94*AV94/365*SUM($L$85:$Q$85)</f>
        <v>#REF!</v>
      </c>
      <c r="BB94" s="55" t="e">
        <f t="shared" ca="1" si="20"/>
        <v>#REF!</v>
      </c>
      <c r="BC94" s="58" t="e">
        <f ca="1">BB94/AP94/SUM(L85:N85)*365</f>
        <v>#REF!</v>
      </c>
    </row>
    <row r="95" spans="1:55" ht="15.75" thickBot="1" x14ac:dyDescent="0.3">
      <c r="A95">
        <v>8</v>
      </c>
      <c r="B95">
        <v>8</v>
      </c>
      <c r="D95" s="110">
        <v>44621</v>
      </c>
      <c r="E95" s="149"/>
      <c r="F95" s="106"/>
      <c r="G95" s="106"/>
      <c r="H95" s="106"/>
      <c r="I95" s="106"/>
      <c r="J95" s="106"/>
      <c r="K95" s="106"/>
      <c r="L95" s="106"/>
      <c r="M95" s="106" t="e">
        <f>M63</f>
        <v>#REF!</v>
      </c>
      <c r="N95" s="106" t="e">
        <f>M95-$M95/6</f>
        <v>#REF!</v>
      </c>
      <c r="O95" s="106" t="e">
        <f t="shared" ref="O95:S95" si="27">N95-$M95/6</f>
        <v>#REF!</v>
      </c>
      <c r="P95" s="106" t="e">
        <f t="shared" si="27"/>
        <v>#REF!</v>
      </c>
      <c r="Q95" s="106" t="e">
        <f t="shared" si="27"/>
        <v>#REF!</v>
      </c>
      <c r="R95" s="106" t="e">
        <f t="shared" si="27"/>
        <v>#REF!</v>
      </c>
      <c r="S95" s="106" t="e">
        <f t="shared" si="27"/>
        <v>#REF!</v>
      </c>
      <c r="T95" s="106"/>
      <c r="U95" s="106"/>
      <c r="V95" s="106"/>
      <c r="W95" s="106"/>
      <c r="X95" s="150"/>
      <c r="AM95" s="118" t="e">
        <f t="shared" ca="1" si="17"/>
        <v>#REF!</v>
      </c>
      <c r="AN95" s="56" t="e">
        <f>#REF!</f>
        <v>#REF!</v>
      </c>
      <c r="AO95" s="55" t="e">
        <f t="shared" ca="1" si="18"/>
        <v>#REF!</v>
      </c>
      <c r="AP95" s="135" t="e">
        <f>SUMPRODUCT(M95:R95,M$85:R$85)/SUM(M$85:R$85)</f>
        <v>#REF!</v>
      </c>
      <c r="AQ95" s="58" t="e">
        <f ca="1">AO95/AP95/SUM($M$85:$R$85)*365</f>
        <v>#REF!</v>
      </c>
      <c r="AR95" s="137">
        <f t="shared" si="19"/>
        <v>0.1575</v>
      </c>
      <c r="AS95" s="116">
        <v>7.6158690329000151E-3</v>
      </c>
      <c r="AT95" s="60">
        <v>2E-3</v>
      </c>
      <c r="AU95" s="60">
        <v>2.3999999999999998E-3</v>
      </c>
      <c r="AV95" s="60">
        <v>1.4999999999999999E-2</v>
      </c>
      <c r="AW95" s="55" t="e">
        <f>$AP95*AR95/365*SUM($M$85:$R$85)</f>
        <v>#REF!</v>
      </c>
      <c r="AX95" s="55" t="e">
        <f>$AP95*AS95/365*SUM($M$85:$R$85)</f>
        <v>#REF!</v>
      </c>
      <c r="AY95" s="55" t="e">
        <f>$AP95*AT95/365*SUM($M$85:$R$85)</f>
        <v>#REF!</v>
      </c>
      <c r="AZ95" s="55" t="e">
        <f>$AP95*AU95/365*SUM($M$85:$R$85)</f>
        <v>#REF!</v>
      </c>
      <c r="BA95" s="55" t="e">
        <f>$AP95*AV95/365*SUM($M$85:$R$85)</f>
        <v>#REF!</v>
      </c>
      <c r="BB95" s="55" t="e">
        <f t="shared" ca="1" si="20"/>
        <v>#REF!</v>
      </c>
      <c r="BC95" s="58" t="e">
        <f ca="1">BB95/AP95/SUM(M85:O85)*365</f>
        <v>#REF!</v>
      </c>
    </row>
    <row r="96" spans="1:55" x14ac:dyDescent="0.25">
      <c r="A96">
        <v>9</v>
      </c>
      <c r="D96" s="96"/>
    </row>
    <row r="97" spans="1:55" x14ac:dyDescent="0.25">
      <c r="A97">
        <v>10</v>
      </c>
      <c r="D97" s="96"/>
      <c r="BB97" s="121" t="e">
        <f>SUM(BB87:BB95)</f>
        <v>#REF!</v>
      </c>
      <c r="BC97" s="97" t="s">
        <v>267</v>
      </c>
    </row>
    <row r="98" spans="1:55" x14ac:dyDescent="0.25">
      <c r="A98">
        <v>11</v>
      </c>
      <c r="D98" s="96"/>
      <c r="BC98" s="97"/>
    </row>
    <row r="99" spans="1:55" x14ac:dyDescent="0.25">
      <c r="A99">
        <v>12</v>
      </c>
      <c r="BB99" s="121" t="e">
        <f>BB97/9*12</f>
        <v>#REF!</v>
      </c>
      <c r="BC99" s="97" t="s">
        <v>268</v>
      </c>
    </row>
    <row r="100" spans="1:55" x14ac:dyDescent="0.25">
      <c r="A100">
        <v>13</v>
      </c>
      <c r="D100" s="119" t="s">
        <v>274</v>
      </c>
    </row>
    <row r="101" spans="1:55" ht="15.75" thickBot="1" x14ac:dyDescent="0.3">
      <c r="A101">
        <v>14</v>
      </c>
      <c r="E101" s="71">
        <v>31</v>
      </c>
      <c r="F101" s="71">
        <v>31</v>
      </c>
      <c r="G101" s="71">
        <v>30</v>
      </c>
      <c r="H101" s="71">
        <v>31</v>
      </c>
      <c r="I101" s="71">
        <v>30</v>
      </c>
      <c r="J101" s="71">
        <v>31</v>
      </c>
      <c r="K101" s="71">
        <v>31</v>
      </c>
      <c r="L101" s="71">
        <v>28</v>
      </c>
      <c r="M101" s="71">
        <v>31</v>
      </c>
      <c r="N101" s="71">
        <v>30</v>
      </c>
      <c r="O101" s="71">
        <v>31</v>
      </c>
      <c r="P101" s="71">
        <v>30</v>
      </c>
      <c r="Q101" s="71">
        <v>31</v>
      </c>
      <c r="R101" s="71">
        <v>31</v>
      </c>
      <c r="S101" s="71">
        <v>30</v>
      </c>
      <c r="T101" s="71">
        <v>31</v>
      </c>
      <c r="U101" s="71">
        <v>30</v>
      </c>
      <c r="V101" s="71">
        <v>31</v>
      </c>
      <c r="W101" s="71">
        <v>31</v>
      </c>
      <c r="X101" s="71">
        <v>28</v>
      </c>
      <c r="Y101" s="71">
        <v>31</v>
      </c>
    </row>
    <row r="102" spans="1:55" ht="23.25" thickBot="1" x14ac:dyDescent="0.3">
      <c r="A102">
        <v>15</v>
      </c>
      <c r="D102" s="127" t="s">
        <v>266</v>
      </c>
      <c r="E102" s="128">
        <v>44378</v>
      </c>
      <c r="F102" s="128">
        <v>44409</v>
      </c>
      <c r="G102" s="128">
        <v>44440</v>
      </c>
      <c r="H102" s="128">
        <v>44470</v>
      </c>
      <c r="I102" s="128">
        <v>44501</v>
      </c>
      <c r="J102" s="128">
        <v>44531</v>
      </c>
      <c r="K102" s="128">
        <v>44562</v>
      </c>
      <c r="L102" s="128">
        <v>44593</v>
      </c>
      <c r="M102" s="128">
        <v>44621</v>
      </c>
      <c r="N102" s="128">
        <v>44652</v>
      </c>
      <c r="O102" s="128">
        <v>44682</v>
      </c>
      <c r="P102" s="128">
        <v>44713</v>
      </c>
      <c r="Q102" s="128">
        <v>44743</v>
      </c>
      <c r="R102" s="128">
        <v>44774</v>
      </c>
      <c r="S102" s="128">
        <v>44805</v>
      </c>
      <c r="T102" s="128">
        <v>44835</v>
      </c>
      <c r="U102" s="128">
        <v>44866</v>
      </c>
      <c r="V102" s="128">
        <v>44896</v>
      </c>
      <c r="W102" s="128">
        <v>44927</v>
      </c>
      <c r="X102" s="128">
        <v>44958</v>
      </c>
      <c r="Y102" s="129">
        <v>44986</v>
      </c>
      <c r="AM102" s="53" t="s">
        <v>54</v>
      </c>
      <c r="AN102" s="53" t="s">
        <v>16</v>
      </c>
      <c r="AO102" s="53" t="s">
        <v>50</v>
      </c>
      <c r="AP102" s="53" t="s">
        <v>51</v>
      </c>
      <c r="AQ102" s="53" t="s">
        <v>49</v>
      </c>
      <c r="AR102" s="53" t="s">
        <v>1</v>
      </c>
      <c r="AS102" s="53" t="s">
        <v>0</v>
      </c>
      <c r="AT102" s="53" t="s">
        <v>2</v>
      </c>
      <c r="AU102" s="53" t="s">
        <v>3</v>
      </c>
      <c r="AV102" s="53" t="s">
        <v>5</v>
      </c>
      <c r="AW102" s="53" t="s">
        <v>1</v>
      </c>
      <c r="AX102" s="53" t="s">
        <v>0</v>
      </c>
      <c r="AY102" s="53" t="s">
        <v>2</v>
      </c>
      <c r="AZ102" s="53" t="s">
        <v>3</v>
      </c>
      <c r="BA102" s="53" t="s">
        <v>5</v>
      </c>
      <c r="BB102" s="53" t="s">
        <v>52</v>
      </c>
      <c r="BC102" s="53" t="s">
        <v>53</v>
      </c>
    </row>
    <row r="103" spans="1:55" x14ac:dyDescent="0.25">
      <c r="A103">
        <v>16</v>
      </c>
      <c r="D103" s="143">
        <v>44378</v>
      </c>
      <c r="E103" s="145" t="e">
        <f>E64</f>
        <v>#REF!</v>
      </c>
      <c r="F103" s="146" t="e">
        <f>E103-$E103/12</f>
        <v>#REF!</v>
      </c>
      <c r="G103" s="146" t="e">
        <f t="shared" ref="G103:Q103" si="28">F103-$E103/12</f>
        <v>#REF!</v>
      </c>
      <c r="H103" s="146" t="e">
        <f t="shared" si="28"/>
        <v>#REF!</v>
      </c>
      <c r="I103" s="146" t="e">
        <f t="shared" si="28"/>
        <v>#REF!</v>
      </c>
      <c r="J103" s="146" t="e">
        <f t="shared" si="28"/>
        <v>#REF!</v>
      </c>
      <c r="K103" s="146" t="e">
        <f t="shared" si="28"/>
        <v>#REF!</v>
      </c>
      <c r="L103" s="146" t="e">
        <f t="shared" si="28"/>
        <v>#REF!</v>
      </c>
      <c r="M103" s="146" t="e">
        <f t="shared" si="28"/>
        <v>#REF!</v>
      </c>
      <c r="N103" s="146" t="e">
        <f t="shared" si="28"/>
        <v>#REF!</v>
      </c>
      <c r="O103" s="146" t="e">
        <f t="shared" si="28"/>
        <v>#REF!</v>
      </c>
      <c r="P103" s="146" t="e">
        <f>O103-$E103/12</f>
        <v>#REF!</v>
      </c>
      <c r="Q103" s="146" t="e">
        <f t="shared" si="28"/>
        <v>#REF!</v>
      </c>
      <c r="R103" s="146"/>
      <c r="S103" s="146"/>
      <c r="T103" s="146"/>
      <c r="U103" s="146"/>
      <c r="V103" s="146"/>
      <c r="W103" s="146"/>
      <c r="X103" s="146"/>
      <c r="Y103" s="147"/>
      <c r="AM103" s="117" t="e">
        <f>E103</f>
        <v>#REF!</v>
      </c>
      <c r="AN103" s="56" t="e">
        <f>#REF!</f>
        <v>#REF!</v>
      </c>
      <c r="AO103" s="55" t="e">
        <f>AM103*AN103</f>
        <v>#REF!</v>
      </c>
      <c r="AP103" s="118" t="e">
        <f>SUMPRODUCT(E103:P103,E$101:P$101)/SUM(E$101:P$101)</f>
        <v>#REF!</v>
      </c>
      <c r="AQ103" s="58" t="e">
        <f>AO103/AP103/SUM($E$101:$P$101)*365</f>
        <v>#REF!</v>
      </c>
      <c r="AR103" s="59">
        <f>$P$25</f>
        <v>0.16</v>
      </c>
      <c r="AS103" s="116">
        <v>1.5305778999783071E-2</v>
      </c>
      <c r="AT103" s="60">
        <v>2E-3</v>
      </c>
      <c r="AU103" s="60">
        <v>2.3999999999999998E-3</v>
      </c>
      <c r="AV103" s="60">
        <v>1.4999999999999999E-2</v>
      </c>
      <c r="AW103" s="55" t="e">
        <f>$AP103*AR103/365*SUM($E$101:$P$101)</f>
        <v>#REF!</v>
      </c>
      <c r="AX103" s="55" t="e">
        <f>$AP103*AS103/365*SUM($E$101:$P$101)</f>
        <v>#REF!</v>
      </c>
      <c r="AY103" s="55" t="e">
        <f>$AP103*AT103/365*SUM($E$101:$P$101)</f>
        <v>#REF!</v>
      </c>
      <c r="AZ103" s="55" t="e">
        <f>$AP103*AU103/365*SUM($E$101:$P$101)</f>
        <v>#REF!</v>
      </c>
      <c r="BA103" s="55" t="e">
        <f>$AP103*AV103/365*SUM($E$101:$P$101)</f>
        <v>#REF!</v>
      </c>
      <c r="BB103" s="55" t="e">
        <f>AO103-SUM(AW103:BA103)</f>
        <v>#REF!</v>
      </c>
      <c r="BC103" s="58" t="e">
        <f>BB103/AP103/SUM(E101:G101)*365</f>
        <v>#REF!</v>
      </c>
    </row>
    <row r="104" spans="1:55" x14ac:dyDescent="0.25">
      <c r="A104">
        <v>17</v>
      </c>
      <c r="B104">
        <v>1</v>
      </c>
      <c r="D104" s="108">
        <v>44409</v>
      </c>
      <c r="E104" s="148"/>
      <c r="F104" s="100" t="e">
        <f>F64</f>
        <v>#REF!</v>
      </c>
      <c r="G104" s="100" t="e">
        <f>F104-$F104/12</f>
        <v>#REF!</v>
      </c>
      <c r="H104" s="100" t="e">
        <f t="shared" ref="H104:R104" si="29">G104-$F104/12</f>
        <v>#REF!</v>
      </c>
      <c r="I104" s="100" t="e">
        <f t="shared" si="29"/>
        <v>#REF!</v>
      </c>
      <c r="J104" s="100" t="e">
        <f t="shared" si="29"/>
        <v>#REF!</v>
      </c>
      <c r="K104" s="100" t="e">
        <f t="shared" si="29"/>
        <v>#REF!</v>
      </c>
      <c r="L104" s="100" t="e">
        <f t="shared" si="29"/>
        <v>#REF!</v>
      </c>
      <c r="M104" s="100" t="e">
        <f t="shared" si="29"/>
        <v>#REF!</v>
      </c>
      <c r="N104" s="100" t="e">
        <f t="shared" si="29"/>
        <v>#REF!</v>
      </c>
      <c r="O104" s="100" t="e">
        <f t="shared" si="29"/>
        <v>#REF!</v>
      </c>
      <c r="P104" s="100" t="e">
        <f t="shared" si="29"/>
        <v>#REF!</v>
      </c>
      <c r="Q104" s="100" t="e">
        <f t="shared" si="29"/>
        <v>#REF!</v>
      </c>
      <c r="R104" s="100" t="e">
        <f t="shared" si="29"/>
        <v>#REF!</v>
      </c>
      <c r="S104" s="100"/>
      <c r="T104" s="100"/>
      <c r="U104" s="100"/>
      <c r="V104" s="100"/>
      <c r="W104" s="100"/>
      <c r="X104" s="100"/>
      <c r="Y104" s="102"/>
      <c r="AM104" s="118" t="e">
        <f ca="1">OFFSET(E103,1,B104)</f>
        <v>#REF!</v>
      </c>
      <c r="AN104" s="56" t="e">
        <f>#REF!</f>
        <v>#REF!</v>
      </c>
      <c r="AO104" s="55" t="e">
        <f t="shared" ref="AO104:AO111" ca="1" si="30">AM104*AN104</f>
        <v>#REF!</v>
      </c>
      <c r="AP104" s="118" t="e">
        <f>SUMPRODUCT(F104:Q104,F$101:Q$101)/SUM(F$101:Q$101)</f>
        <v>#REF!</v>
      </c>
      <c r="AQ104" s="58" t="e">
        <f ca="1">AO104/AP104/SUM($F$101:$Q$101)*365</f>
        <v>#REF!</v>
      </c>
      <c r="AR104" s="59">
        <f t="shared" ref="AR104:AR111" si="31">$P$25</f>
        <v>0.16</v>
      </c>
      <c r="AS104" s="116">
        <v>1.5305778999783071E-2</v>
      </c>
      <c r="AT104" s="60">
        <v>2E-3</v>
      </c>
      <c r="AU104" s="60">
        <v>2.3999999999999998E-3</v>
      </c>
      <c r="AV104" s="60">
        <v>1.4999999999999999E-2</v>
      </c>
      <c r="AW104" s="55" t="e">
        <f>$AP104*AR104/365*SUM($F$101:$Q$101)</f>
        <v>#REF!</v>
      </c>
      <c r="AX104" s="55" t="e">
        <f>$AP104*AS104/365*SUM($F$101:$Q$101)</f>
        <v>#REF!</v>
      </c>
      <c r="AY104" s="55" t="e">
        <f>$AP104*AT104/365*SUM($F$101:$Q$101)</f>
        <v>#REF!</v>
      </c>
      <c r="AZ104" s="55" t="e">
        <f>$AP104*AU104/365*SUM($F$101:$Q$101)</f>
        <v>#REF!</v>
      </c>
      <c r="BA104" s="55" t="e">
        <f>$AP104*AV104/365*SUM($F$101:$Q$101)</f>
        <v>#REF!</v>
      </c>
      <c r="BB104" s="55" t="e">
        <f t="shared" ref="BB104:BB111" ca="1" si="32">AO104-SUM(AW104:BA104)</f>
        <v>#REF!</v>
      </c>
      <c r="BC104" s="58" t="e">
        <f ca="1">BB104/AP104/SUM(F101:H101)*365</f>
        <v>#REF!</v>
      </c>
    </row>
    <row r="105" spans="1:55" x14ac:dyDescent="0.25">
      <c r="A105">
        <v>18</v>
      </c>
      <c r="B105">
        <v>2</v>
      </c>
      <c r="D105" s="108">
        <v>44440</v>
      </c>
      <c r="E105" s="148"/>
      <c r="F105" s="100"/>
      <c r="G105" s="100" t="e">
        <f>G64</f>
        <v>#REF!</v>
      </c>
      <c r="H105" s="100" t="e">
        <f>G105-$G105/12</f>
        <v>#REF!</v>
      </c>
      <c r="I105" s="100" t="e">
        <f t="shared" ref="I105:S105" si="33">H105-$G105/12</f>
        <v>#REF!</v>
      </c>
      <c r="J105" s="100" t="e">
        <f t="shared" si="33"/>
        <v>#REF!</v>
      </c>
      <c r="K105" s="100" t="e">
        <f t="shared" si="33"/>
        <v>#REF!</v>
      </c>
      <c r="L105" s="100" t="e">
        <f t="shared" si="33"/>
        <v>#REF!</v>
      </c>
      <c r="M105" s="100" t="e">
        <f>L105-$G105/12</f>
        <v>#REF!</v>
      </c>
      <c r="N105" s="100" t="e">
        <f t="shared" si="33"/>
        <v>#REF!</v>
      </c>
      <c r="O105" s="100" t="e">
        <f t="shared" si="33"/>
        <v>#REF!</v>
      </c>
      <c r="P105" s="100" t="e">
        <f t="shared" si="33"/>
        <v>#REF!</v>
      </c>
      <c r="Q105" s="100" t="e">
        <f t="shared" si="33"/>
        <v>#REF!</v>
      </c>
      <c r="R105" s="100" t="e">
        <f>Q105-$G105/12</f>
        <v>#REF!</v>
      </c>
      <c r="S105" s="100" t="e">
        <f t="shared" si="33"/>
        <v>#REF!</v>
      </c>
      <c r="T105" s="100"/>
      <c r="U105" s="100"/>
      <c r="V105" s="100"/>
      <c r="W105" s="100"/>
      <c r="X105" s="100"/>
      <c r="Y105" s="102"/>
      <c r="AM105" s="118" t="e">
        <f t="shared" ref="AM105:AM111" ca="1" si="34">OFFSET(E104,1,B105)</f>
        <v>#REF!</v>
      </c>
      <c r="AN105" s="56" t="e">
        <f>#REF!</f>
        <v>#REF!</v>
      </c>
      <c r="AO105" s="55" t="e">
        <f t="shared" ca="1" si="30"/>
        <v>#REF!</v>
      </c>
      <c r="AP105" s="118" t="e">
        <f>SUMPRODUCT(G105:R105,G$101:R$101)/SUM(G$101:R$101)</f>
        <v>#REF!</v>
      </c>
      <c r="AQ105" s="58" t="e">
        <f ca="1">AO105/AP105/SUM($G$101:$R$101)*365</f>
        <v>#REF!</v>
      </c>
      <c r="AR105" s="59">
        <f t="shared" si="31"/>
        <v>0.16</v>
      </c>
      <c r="AS105" s="116">
        <v>1.5305778999783071E-2</v>
      </c>
      <c r="AT105" s="60">
        <v>2E-3</v>
      </c>
      <c r="AU105" s="60">
        <v>2.3999999999999998E-3</v>
      </c>
      <c r="AV105" s="60">
        <v>1.4999999999999999E-2</v>
      </c>
      <c r="AW105" s="55" t="e">
        <f>$AP105*AR105/365*SUM($G$101:$R$101)</f>
        <v>#REF!</v>
      </c>
      <c r="AX105" s="55" t="e">
        <f>$AP105*AS105/365*SUM($G$101:$R$101)</f>
        <v>#REF!</v>
      </c>
      <c r="AY105" s="55" t="e">
        <f>$AP105*AT105/365*SUM($G$101:$R$101)</f>
        <v>#REF!</v>
      </c>
      <c r="AZ105" s="55" t="e">
        <f>$AP105*AU105/365*SUM($G$101:$R$101)</f>
        <v>#REF!</v>
      </c>
      <c r="BA105" s="55" t="e">
        <f>$AP105*AV105/365*SUM($G$101:$R$101)</f>
        <v>#REF!</v>
      </c>
      <c r="BB105" s="55" t="e">
        <f t="shared" ca="1" si="32"/>
        <v>#REF!</v>
      </c>
      <c r="BC105" s="58" t="e">
        <f ca="1">BB105/AP105/SUM(G101:I101)*365</f>
        <v>#REF!</v>
      </c>
    </row>
    <row r="106" spans="1:55" x14ac:dyDescent="0.25">
      <c r="A106">
        <v>19</v>
      </c>
      <c r="B106">
        <v>3</v>
      </c>
      <c r="D106" s="108">
        <v>44470</v>
      </c>
      <c r="E106" s="148"/>
      <c r="F106" s="100"/>
      <c r="G106" s="100"/>
      <c r="H106" s="100" t="e">
        <f>H64</f>
        <v>#REF!</v>
      </c>
      <c r="I106" s="100" t="e">
        <f>H106-$H106/12</f>
        <v>#REF!</v>
      </c>
      <c r="J106" s="100" t="e">
        <f t="shared" ref="J106:T106" si="35">I106-$H106/12</f>
        <v>#REF!</v>
      </c>
      <c r="K106" s="100" t="e">
        <f t="shared" si="35"/>
        <v>#REF!</v>
      </c>
      <c r="L106" s="100" t="e">
        <f t="shared" si="35"/>
        <v>#REF!</v>
      </c>
      <c r="M106" s="100" t="e">
        <f t="shared" si="35"/>
        <v>#REF!</v>
      </c>
      <c r="N106" s="100" t="e">
        <f t="shared" si="35"/>
        <v>#REF!</v>
      </c>
      <c r="O106" s="100" t="e">
        <f t="shared" si="35"/>
        <v>#REF!</v>
      </c>
      <c r="P106" s="100" t="e">
        <f t="shared" si="35"/>
        <v>#REF!</v>
      </c>
      <c r="Q106" s="100" t="e">
        <f t="shared" si="35"/>
        <v>#REF!</v>
      </c>
      <c r="R106" s="100" t="e">
        <f t="shared" si="35"/>
        <v>#REF!</v>
      </c>
      <c r="S106" s="100" t="e">
        <f t="shared" si="35"/>
        <v>#REF!</v>
      </c>
      <c r="T106" s="100" t="e">
        <f t="shared" si="35"/>
        <v>#REF!</v>
      </c>
      <c r="U106" s="100"/>
      <c r="V106" s="100"/>
      <c r="W106" s="100"/>
      <c r="X106" s="100"/>
      <c r="Y106" s="102"/>
      <c r="AM106" s="118" t="e">
        <f t="shared" ca="1" si="34"/>
        <v>#REF!</v>
      </c>
      <c r="AN106" s="56" t="e">
        <f>#REF!</f>
        <v>#REF!</v>
      </c>
      <c r="AO106" s="55" t="e">
        <f t="shared" ca="1" si="30"/>
        <v>#REF!</v>
      </c>
      <c r="AP106" s="118" t="e">
        <f>SUMPRODUCT(H106:S106,H$101:S$101)/SUM(H$101:S$101)</f>
        <v>#REF!</v>
      </c>
      <c r="AQ106" s="58" t="e">
        <f ca="1">AO106/AP106/SUM($H$101:$S$101)*365</f>
        <v>#REF!</v>
      </c>
      <c r="AR106" s="59">
        <f t="shared" si="31"/>
        <v>0.16</v>
      </c>
      <c r="AS106" s="116">
        <v>1.5305778999783071E-2</v>
      </c>
      <c r="AT106" s="60">
        <v>2E-3</v>
      </c>
      <c r="AU106" s="60">
        <v>2.3999999999999998E-3</v>
      </c>
      <c r="AV106" s="60">
        <v>1.4999999999999999E-2</v>
      </c>
      <c r="AW106" s="55" t="e">
        <f>$AP106*AR106/365*SUM($H$101:$S$101)</f>
        <v>#REF!</v>
      </c>
      <c r="AX106" s="55" t="e">
        <f>$AP106*AS106/365*SUM($H$101:$S$101)</f>
        <v>#REF!</v>
      </c>
      <c r="AY106" s="55" t="e">
        <f>$AP106*AT106/365*SUM($H$101:$S$101)</f>
        <v>#REF!</v>
      </c>
      <c r="AZ106" s="55" t="e">
        <f>$AP106*AU106/365*SUM($H$101:$S$101)</f>
        <v>#REF!</v>
      </c>
      <c r="BA106" s="55" t="e">
        <f>$AP106*AV106/365*SUM($H$101:$S$101)</f>
        <v>#REF!</v>
      </c>
      <c r="BB106" s="55" t="e">
        <f t="shared" ca="1" si="32"/>
        <v>#REF!</v>
      </c>
      <c r="BC106" s="58" t="e">
        <f ca="1">BB106/AP106/SUM(H101:J101)*365</f>
        <v>#REF!</v>
      </c>
    </row>
    <row r="107" spans="1:55" x14ac:dyDescent="0.25">
      <c r="A107">
        <v>20</v>
      </c>
      <c r="B107">
        <v>4</v>
      </c>
      <c r="D107" s="108">
        <v>44501</v>
      </c>
      <c r="E107" s="148"/>
      <c r="F107" s="100"/>
      <c r="G107" s="100"/>
      <c r="H107" s="100"/>
      <c r="I107" s="100" t="e">
        <f>I64</f>
        <v>#REF!</v>
      </c>
      <c r="J107" s="100" t="e">
        <f>I107-$I107/12</f>
        <v>#REF!</v>
      </c>
      <c r="K107" s="100" t="e">
        <f t="shared" ref="K107:T107" si="36">J107-$I107/12</f>
        <v>#REF!</v>
      </c>
      <c r="L107" s="100" t="e">
        <f t="shared" si="36"/>
        <v>#REF!</v>
      </c>
      <c r="M107" s="100" t="e">
        <f t="shared" si="36"/>
        <v>#REF!</v>
      </c>
      <c r="N107" s="100" t="e">
        <f t="shared" si="36"/>
        <v>#REF!</v>
      </c>
      <c r="O107" s="100" t="e">
        <f t="shared" si="36"/>
        <v>#REF!</v>
      </c>
      <c r="P107" s="100" t="e">
        <f t="shared" si="36"/>
        <v>#REF!</v>
      </c>
      <c r="Q107" s="100" t="e">
        <f t="shared" si="36"/>
        <v>#REF!</v>
      </c>
      <c r="R107" s="100" t="e">
        <f t="shared" si="36"/>
        <v>#REF!</v>
      </c>
      <c r="S107" s="100" t="e">
        <f t="shared" si="36"/>
        <v>#REF!</v>
      </c>
      <c r="T107" s="100" t="e">
        <f t="shared" si="36"/>
        <v>#REF!</v>
      </c>
      <c r="U107" s="100" t="e">
        <f>T107-$I107/12</f>
        <v>#REF!</v>
      </c>
      <c r="V107" s="100"/>
      <c r="W107" s="100"/>
      <c r="X107" s="100"/>
      <c r="Y107" s="102"/>
      <c r="AM107" s="118" t="e">
        <f t="shared" ca="1" si="34"/>
        <v>#REF!</v>
      </c>
      <c r="AN107" s="56" t="e">
        <f>#REF!</f>
        <v>#REF!</v>
      </c>
      <c r="AO107" s="55" t="e">
        <f t="shared" ca="1" si="30"/>
        <v>#REF!</v>
      </c>
      <c r="AP107" s="118" t="e">
        <f>SUMPRODUCT(I107:T107,I$101:T$101)/SUM(I$101:T$101)</f>
        <v>#REF!</v>
      </c>
      <c r="AQ107" s="58" t="e">
        <f ca="1">AO107/AP107/SUM($I$101:$T$101)*365</f>
        <v>#REF!</v>
      </c>
      <c r="AR107" s="59">
        <f t="shared" si="31"/>
        <v>0.16</v>
      </c>
      <c r="AS107" s="116">
        <v>1.5305778999783071E-2</v>
      </c>
      <c r="AT107" s="60">
        <v>2E-3</v>
      </c>
      <c r="AU107" s="60">
        <v>2.3999999999999998E-3</v>
      </c>
      <c r="AV107" s="60">
        <v>1.4999999999999999E-2</v>
      </c>
      <c r="AW107" s="55" t="e">
        <f>$AP107*AR107/365*SUM($I$101:$T$101)</f>
        <v>#REF!</v>
      </c>
      <c r="AX107" s="55" t="e">
        <f>$AP107*AS107/365*SUM($I$101:$T$101)</f>
        <v>#REF!</v>
      </c>
      <c r="AY107" s="55" t="e">
        <f>$AP107*AT107/365*SUM($I$101:$T$101)</f>
        <v>#REF!</v>
      </c>
      <c r="AZ107" s="55" t="e">
        <f>$AP107*AU107/365*SUM($I$101:$T$101)</f>
        <v>#REF!</v>
      </c>
      <c r="BA107" s="55" t="e">
        <f>$AP107*AV107/365*SUM($I$101:$T$101)</f>
        <v>#REF!</v>
      </c>
      <c r="BB107" s="55" t="e">
        <f t="shared" ca="1" si="32"/>
        <v>#REF!</v>
      </c>
      <c r="BC107" s="58" t="e">
        <f ca="1">BB107/AP107/SUM(I101:K101)*365</f>
        <v>#REF!</v>
      </c>
    </row>
    <row r="108" spans="1:55" x14ac:dyDescent="0.25">
      <c r="A108">
        <v>21</v>
      </c>
      <c r="B108">
        <v>5</v>
      </c>
      <c r="D108" s="108">
        <v>44531</v>
      </c>
      <c r="E108" s="148"/>
      <c r="F108" s="100"/>
      <c r="G108" s="100"/>
      <c r="H108" s="100"/>
      <c r="I108" s="100"/>
      <c r="J108" s="100" t="e">
        <f>J64</f>
        <v>#REF!</v>
      </c>
      <c r="K108" s="100" t="e">
        <f>J108-$J108/12</f>
        <v>#REF!</v>
      </c>
      <c r="L108" s="100" t="e">
        <f t="shared" ref="L108:V108" si="37">K108-$J108/12</f>
        <v>#REF!</v>
      </c>
      <c r="M108" s="100" t="e">
        <f t="shared" si="37"/>
        <v>#REF!</v>
      </c>
      <c r="N108" s="100" t="e">
        <f t="shared" si="37"/>
        <v>#REF!</v>
      </c>
      <c r="O108" s="100" t="e">
        <f t="shared" si="37"/>
        <v>#REF!</v>
      </c>
      <c r="P108" s="100" t="e">
        <f t="shared" si="37"/>
        <v>#REF!</v>
      </c>
      <c r="Q108" s="100" t="e">
        <f t="shared" si="37"/>
        <v>#REF!</v>
      </c>
      <c r="R108" s="100" t="e">
        <f t="shared" si="37"/>
        <v>#REF!</v>
      </c>
      <c r="S108" s="100" t="e">
        <f t="shared" si="37"/>
        <v>#REF!</v>
      </c>
      <c r="T108" s="100" t="e">
        <f t="shared" si="37"/>
        <v>#REF!</v>
      </c>
      <c r="U108" s="100" t="e">
        <f t="shared" si="37"/>
        <v>#REF!</v>
      </c>
      <c r="V108" s="100" t="e">
        <f t="shared" si="37"/>
        <v>#REF!</v>
      </c>
      <c r="W108" s="100"/>
      <c r="X108" s="100"/>
      <c r="Y108" s="102"/>
      <c r="AM108" s="118" t="e">
        <f t="shared" ca="1" si="34"/>
        <v>#REF!</v>
      </c>
      <c r="AN108" s="56" t="e">
        <f>#REF!</f>
        <v>#REF!</v>
      </c>
      <c r="AO108" s="55" t="e">
        <f t="shared" ca="1" si="30"/>
        <v>#REF!</v>
      </c>
      <c r="AP108" s="118" t="e">
        <f>SUMPRODUCT(J108:U108,J$101:U$101)/SUM(J$101:U$101)</f>
        <v>#REF!</v>
      </c>
      <c r="AQ108" s="58" t="e">
        <f ca="1">AO108/AP108/SUM($J$101:$U$101)*365</f>
        <v>#REF!</v>
      </c>
      <c r="AR108" s="59">
        <f t="shared" si="31"/>
        <v>0.16</v>
      </c>
      <c r="AS108" s="116">
        <v>1.5305778999783071E-2</v>
      </c>
      <c r="AT108" s="60">
        <v>2E-3</v>
      </c>
      <c r="AU108" s="60">
        <v>2.3999999999999998E-3</v>
      </c>
      <c r="AV108" s="60">
        <v>1.4999999999999999E-2</v>
      </c>
      <c r="AW108" s="55" t="e">
        <f>$AP108*AR108/365*SUM($J$101:$U$101)</f>
        <v>#REF!</v>
      </c>
      <c r="AX108" s="55" t="e">
        <f>$AP108*AS108/365*SUM($J$101:$U$101)</f>
        <v>#REF!</v>
      </c>
      <c r="AY108" s="55" t="e">
        <f>$AP108*AT108/365*SUM($J$101:$U$101)</f>
        <v>#REF!</v>
      </c>
      <c r="AZ108" s="55" t="e">
        <f>$AP108*AU108/365*SUM($J$101:$U$101)</f>
        <v>#REF!</v>
      </c>
      <c r="BA108" s="55" t="e">
        <f>$AP108*AV108/365*SUM($J$101:$U$101)</f>
        <v>#REF!</v>
      </c>
      <c r="BB108" s="55" t="e">
        <f t="shared" ca="1" si="32"/>
        <v>#REF!</v>
      </c>
      <c r="BC108" s="58" t="e">
        <f ca="1">BB108/AP108/SUM(J101:L101)*365</f>
        <v>#REF!</v>
      </c>
    </row>
    <row r="109" spans="1:55" x14ac:dyDescent="0.25">
      <c r="A109">
        <v>22</v>
      </c>
      <c r="B109">
        <v>6</v>
      </c>
      <c r="D109" s="108">
        <v>44562</v>
      </c>
      <c r="E109" s="148"/>
      <c r="F109" s="100"/>
      <c r="G109" s="100"/>
      <c r="H109" s="100"/>
      <c r="I109" s="100"/>
      <c r="J109" s="100"/>
      <c r="K109" s="100" t="e">
        <f>K64</f>
        <v>#REF!</v>
      </c>
      <c r="L109" s="100" t="e">
        <f>K109-$K109/12</f>
        <v>#REF!</v>
      </c>
      <c r="M109" s="100" t="e">
        <f t="shared" ref="M109:V109" si="38">L109-$K109/12</f>
        <v>#REF!</v>
      </c>
      <c r="N109" s="100" t="e">
        <f t="shared" si="38"/>
        <v>#REF!</v>
      </c>
      <c r="O109" s="100" t="e">
        <f t="shared" si="38"/>
        <v>#REF!</v>
      </c>
      <c r="P109" s="100" t="e">
        <f t="shared" si="38"/>
        <v>#REF!</v>
      </c>
      <c r="Q109" s="100" t="e">
        <f t="shared" si="38"/>
        <v>#REF!</v>
      </c>
      <c r="R109" s="100" t="e">
        <f t="shared" si="38"/>
        <v>#REF!</v>
      </c>
      <c r="S109" s="100" t="e">
        <f t="shared" si="38"/>
        <v>#REF!</v>
      </c>
      <c r="T109" s="100" t="e">
        <f t="shared" si="38"/>
        <v>#REF!</v>
      </c>
      <c r="U109" s="100" t="e">
        <f t="shared" si="38"/>
        <v>#REF!</v>
      </c>
      <c r="V109" s="100" t="e">
        <f t="shared" si="38"/>
        <v>#REF!</v>
      </c>
      <c r="W109" s="100" t="e">
        <f>V109-$K109/12</f>
        <v>#REF!</v>
      </c>
      <c r="X109" s="100"/>
      <c r="Y109" s="102"/>
      <c r="AM109" s="118" t="e">
        <f t="shared" ca="1" si="34"/>
        <v>#REF!</v>
      </c>
      <c r="AN109" s="56" t="e">
        <f>#REF!</f>
        <v>#REF!</v>
      </c>
      <c r="AO109" s="55" t="e">
        <f t="shared" ca="1" si="30"/>
        <v>#REF!</v>
      </c>
      <c r="AP109" s="118" t="e">
        <f>SUMPRODUCT(K109:V109,K$101:V$101)/SUM(K$101:V$101)</f>
        <v>#REF!</v>
      </c>
      <c r="AQ109" s="58" t="e">
        <f ca="1">AO109/AP109/SUM($K$101:$V$101)*365</f>
        <v>#REF!</v>
      </c>
      <c r="AR109" s="59">
        <f t="shared" si="31"/>
        <v>0.16</v>
      </c>
      <c r="AS109" s="116">
        <v>1.5305778999783071E-2</v>
      </c>
      <c r="AT109" s="60">
        <v>2E-3</v>
      </c>
      <c r="AU109" s="60">
        <v>2.3999999999999998E-3</v>
      </c>
      <c r="AV109" s="60">
        <v>1.4999999999999999E-2</v>
      </c>
      <c r="AW109" s="55" t="e">
        <f>$AP109*AR109/365*SUM($K$101:$V$101)</f>
        <v>#REF!</v>
      </c>
      <c r="AX109" s="55" t="e">
        <f>$AP109*AS109/365*SUM($K$101:$V$101)</f>
        <v>#REF!</v>
      </c>
      <c r="AY109" s="55" t="e">
        <f>$AP109*AT109/365*SUM($K$101:$V$101)</f>
        <v>#REF!</v>
      </c>
      <c r="AZ109" s="55" t="e">
        <f>$AP109*AU109/365*SUM($K$101:$V$101)</f>
        <v>#REF!</v>
      </c>
      <c r="BA109" s="55" t="e">
        <f>$AP109*AV109/365*SUM($K$101:$V$101)</f>
        <v>#REF!</v>
      </c>
      <c r="BB109" s="55" t="e">
        <f t="shared" ca="1" si="32"/>
        <v>#REF!</v>
      </c>
      <c r="BC109" s="58" t="e">
        <f ca="1">BB109/AP109/SUM(K101:M101)*365</f>
        <v>#REF!</v>
      </c>
    </row>
    <row r="110" spans="1:55" x14ac:dyDescent="0.25">
      <c r="A110">
        <v>23</v>
      </c>
      <c r="B110">
        <v>7</v>
      </c>
      <c r="D110" s="108">
        <v>44593</v>
      </c>
      <c r="E110" s="148"/>
      <c r="F110" s="100"/>
      <c r="G110" s="100"/>
      <c r="H110" s="100"/>
      <c r="I110" s="100"/>
      <c r="J110" s="100"/>
      <c r="K110" s="100"/>
      <c r="L110" s="100" t="e">
        <f>L64</f>
        <v>#REF!</v>
      </c>
      <c r="M110" s="100" t="e">
        <f>L110-$L110/12</f>
        <v>#REF!</v>
      </c>
      <c r="N110" s="100" t="e">
        <f t="shared" ref="N110:X110" si="39">M110-$L110/12</f>
        <v>#REF!</v>
      </c>
      <c r="O110" s="100" t="e">
        <f t="shared" si="39"/>
        <v>#REF!</v>
      </c>
      <c r="P110" s="100" t="e">
        <f t="shared" si="39"/>
        <v>#REF!</v>
      </c>
      <c r="Q110" s="100" t="e">
        <f t="shared" si="39"/>
        <v>#REF!</v>
      </c>
      <c r="R110" s="100" t="e">
        <f t="shared" si="39"/>
        <v>#REF!</v>
      </c>
      <c r="S110" s="100" t="e">
        <f t="shared" si="39"/>
        <v>#REF!</v>
      </c>
      <c r="T110" s="100" t="e">
        <f t="shared" si="39"/>
        <v>#REF!</v>
      </c>
      <c r="U110" s="100" t="e">
        <f t="shared" si="39"/>
        <v>#REF!</v>
      </c>
      <c r="V110" s="100" t="e">
        <f t="shared" si="39"/>
        <v>#REF!</v>
      </c>
      <c r="W110" s="100" t="e">
        <f t="shared" si="39"/>
        <v>#REF!</v>
      </c>
      <c r="X110" s="100" t="e">
        <f t="shared" si="39"/>
        <v>#REF!</v>
      </c>
      <c r="Y110" s="102"/>
      <c r="AM110" s="118" t="e">
        <f t="shared" ca="1" si="34"/>
        <v>#REF!</v>
      </c>
      <c r="AN110" s="56" t="e">
        <f>#REF!</f>
        <v>#REF!</v>
      </c>
      <c r="AO110" s="55" t="e">
        <f t="shared" ca="1" si="30"/>
        <v>#REF!</v>
      </c>
      <c r="AP110" s="118" t="e">
        <f>SUMPRODUCT(L110:W110,L$101:W$101)/SUM(L$101:W$101)</f>
        <v>#REF!</v>
      </c>
      <c r="AQ110" s="58" t="e">
        <f ca="1">AO110/AP110/SUM($L$101:$W$101)*365</f>
        <v>#REF!</v>
      </c>
      <c r="AR110" s="59">
        <f t="shared" si="31"/>
        <v>0.16</v>
      </c>
      <c r="AS110" s="116">
        <v>1.5305778999783071E-2</v>
      </c>
      <c r="AT110" s="60">
        <v>2E-3</v>
      </c>
      <c r="AU110" s="60">
        <v>2.3999999999999998E-3</v>
      </c>
      <c r="AV110" s="60">
        <v>1.4999999999999999E-2</v>
      </c>
      <c r="AW110" s="55" t="e">
        <f>$AP110*AR110/365*SUM($L$101:$W$101)</f>
        <v>#REF!</v>
      </c>
      <c r="AX110" s="55" t="e">
        <f>$AP110*AS110/365*SUM($L$101:$W$101)</f>
        <v>#REF!</v>
      </c>
      <c r="AY110" s="55" t="e">
        <f>$AP110*AT110/365*SUM($L$101:$W$101)</f>
        <v>#REF!</v>
      </c>
      <c r="AZ110" s="55" t="e">
        <f>$AP110*AU110/365*SUM($L$101:$W$101)</f>
        <v>#REF!</v>
      </c>
      <c r="BA110" s="55" t="e">
        <f>$AP110*AV110/365*SUM($L$101:$W$101)</f>
        <v>#REF!</v>
      </c>
      <c r="BB110" s="55" t="e">
        <f t="shared" ca="1" si="32"/>
        <v>#REF!</v>
      </c>
      <c r="BC110" s="58" t="e">
        <f ca="1">BB110/AP110/SUM(L101:N101)*365</f>
        <v>#REF!</v>
      </c>
    </row>
    <row r="111" spans="1:55" ht="15.75" thickBot="1" x14ac:dyDescent="0.3">
      <c r="A111">
        <v>24</v>
      </c>
      <c r="B111">
        <v>8</v>
      </c>
      <c r="D111" s="110">
        <v>44621</v>
      </c>
      <c r="E111" s="149"/>
      <c r="F111" s="106"/>
      <c r="G111" s="106"/>
      <c r="H111" s="106"/>
      <c r="I111" s="106"/>
      <c r="J111" s="106"/>
      <c r="K111" s="106"/>
      <c r="L111" s="106"/>
      <c r="M111" s="106" t="e">
        <f>M64</f>
        <v>#REF!</v>
      </c>
      <c r="N111" s="106" t="e">
        <f>M111-$M111/12</f>
        <v>#REF!</v>
      </c>
      <c r="O111" s="106" t="e">
        <f t="shared" ref="O111:Y111" si="40">N111-$M111/12</f>
        <v>#REF!</v>
      </c>
      <c r="P111" s="106" t="e">
        <f t="shared" si="40"/>
        <v>#REF!</v>
      </c>
      <c r="Q111" s="106" t="e">
        <f t="shared" si="40"/>
        <v>#REF!</v>
      </c>
      <c r="R111" s="106" t="e">
        <f t="shared" si="40"/>
        <v>#REF!</v>
      </c>
      <c r="S111" s="106" t="e">
        <f t="shared" si="40"/>
        <v>#REF!</v>
      </c>
      <c r="T111" s="106" t="e">
        <f t="shared" si="40"/>
        <v>#REF!</v>
      </c>
      <c r="U111" s="106" t="e">
        <f t="shared" si="40"/>
        <v>#REF!</v>
      </c>
      <c r="V111" s="106" t="e">
        <f t="shared" si="40"/>
        <v>#REF!</v>
      </c>
      <c r="W111" s="106" t="e">
        <f t="shared" si="40"/>
        <v>#REF!</v>
      </c>
      <c r="X111" s="106" t="e">
        <f t="shared" si="40"/>
        <v>#REF!</v>
      </c>
      <c r="Y111" s="150" t="e">
        <f t="shared" si="40"/>
        <v>#REF!</v>
      </c>
      <c r="AM111" s="118" t="e">
        <f t="shared" ca="1" si="34"/>
        <v>#REF!</v>
      </c>
      <c r="AN111" s="56" t="e">
        <f>#REF!</f>
        <v>#REF!</v>
      </c>
      <c r="AO111" s="55" t="e">
        <f t="shared" ca="1" si="30"/>
        <v>#REF!</v>
      </c>
      <c r="AP111" s="118" t="e">
        <f>SUMPRODUCT(M111:X111,M$101:X$101)/SUM(M$101:X$101)</f>
        <v>#REF!</v>
      </c>
      <c r="AQ111" s="58" t="e">
        <f ca="1">AO111/AP111/SUM($M$101:$X$101)*365</f>
        <v>#REF!</v>
      </c>
      <c r="AR111" s="59">
        <f t="shared" si="31"/>
        <v>0.16</v>
      </c>
      <c r="AS111" s="116">
        <v>1.5305778999783071E-2</v>
      </c>
      <c r="AT111" s="60">
        <v>2E-3</v>
      </c>
      <c r="AU111" s="60">
        <v>2.3999999999999998E-3</v>
      </c>
      <c r="AV111" s="60">
        <v>1.4999999999999999E-2</v>
      </c>
      <c r="AW111" s="55" t="e">
        <f>$AP111*AR111/365*SUM($M$101:$X$101)</f>
        <v>#REF!</v>
      </c>
      <c r="AX111" s="55" t="e">
        <f>$AP111*AS111/365*SUM($M$101:$X$101)</f>
        <v>#REF!</v>
      </c>
      <c r="AY111" s="55" t="e">
        <f>$AP111*AT111/365*SUM($M$101:$X$101)</f>
        <v>#REF!</v>
      </c>
      <c r="AZ111" s="55" t="e">
        <f>$AP111*AU111/365*SUM($M$101:$X$101)</f>
        <v>#REF!</v>
      </c>
      <c r="BA111" s="55" t="e">
        <f>$AP111*AV111/365*SUM($M$101:$X$101)</f>
        <v>#REF!</v>
      </c>
      <c r="BB111" s="55" t="e">
        <f t="shared" ca="1" si="32"/>
        <v>#REF!</v>
      </c>
      <c r="BC111" s="58" t="e">
        <f ca="1">BB111/AP111/SUM(M101:O101)*365</f>
        <v>#REF!</v>
      </c>
    </row>
    <row r="112" spans="1:55" x14ac:dyDescent="0.25">
      <c r="D112" s="96"/>
    </row>
    <row r="113" spans="2:55" x14ac:dyDescent="0.25">
      <c r="D113" s="96"/>
      <c r="E113" s="71">
        <v>271830628.40058625</v>
      </c>
      <c r="F113" s="71">
        <v>280854431.51971036</v>
      </c>
      <c r="G113" s="71">
        <v>313820820.74159956</v>
      </c>
      <c r="H113" s="71">
        <v>121316920.53299999</v>
      </c>
      <c r="I113" s="71">
        <v>121316920.53299999</v>
      </c>
      <c r="J113" s="71">
        <v>148772012.75999999</v>
      </c>
      <c r="K113" s="71">
        <v>148173352.56</v>
      </c>
      <c r="L113" s="71">
        <v>327235530.06</v>
      </c>
      <c r="M113" s="71">
        <v>304369004.53313035</v>
      </c>
      <c r="BB113" s="121" t="e">
        <f>SUM(BB103:BB111)</f>
        <v>#REF!</v>
      </c>
      <c r="BC113" s="97" t="s">
        <v>267</v>
      </c>
    </row>
    <row r="114" spans="2:55" x14ac:dyDescent="0.25">
      <c r="D114" s="96"/>
      <c r="BC114" s="97"/>
    </row>
    <row r="115" spans="2:55" x14ac:dyDescent="0.25">
      <c r="BB115" s="121" t="e">
        <f>BB113/9*12</f>
        <v>#REF!</v>
      </c>
      <c r="BC115" s="97" t="s">
        <v>268</v>
      </c>
    </row>
    <row r="116" spans="2:55" x14ac:dyDescent="0.25">
      <c r="D116" s="119" t="s">
        <v>285</v>
      </c>
    </row>
    <row r="117" spans="2:55" x14ac:dyDescent="0.25">
      <c r="E117" s="71">
        <v>31</v>
      </c>
      <c r="F117" s="71">
        <v>31</v>
      </c>
      <c r="G117" s="71">
        <v>30</v>
      </c>
      <c r="H117" s="71">
        <v>31</v>
      </c>
      <c r="I117" s="71">
        <v>30</v>
      </c>
      <c r="J117" s="71">
        <v>31</v>
      </c>
      <c r="K117" s="71">
        <v>31</v>
      </c>
      <c r="L117" s="71">
        <v>28</v>
      </c>
      <c r="M117" s="71">
        <v>31</v>
      </c>
      <c r="N117" s="71">
        <v>30</v>
      </c>
      <c r="O117" s="71">
        <v>31</v>
      </c>
      <c r="P117" s="71">
        <v>30</v>
      </c>
      <c r="Q117" s="71">
        <v>31</v>
      </c>
      <c r="R117" s="71">
        <v>31</v>
      </c>
      <c r="S117" s="71">
        <v>30</v>
      </c>
      <c r="T117" s="71">
        <v>31</v>
      </c>
      <c r="U117" s="71">
        <v>30</v>
      </c>
      <c r="V117" s="71">
        <v>31</v>
      </c>
      <c r="W117" s="71">
        <v>31</v>
      </c>
      <c r="X117" s="71">
        <v>28</v>
      </c>
      <c r="Y117" s="71">
        <v>31</v>
      </c>
      <c r="Z117" s="71">
        <v>30</v>
      </c>
      <c r="AA117" s="71">
        <v>31</v>
      </c>
      <c r="AB117" s="71">
        <v>30</v>
      </c>
      <c r="AC117" s="71">
        <v>31</v>
      </c>
      <c r="AD117" s="71">
        <v>31</v>
      </c>
      <c r="AE117" s="71">
        <v>30</v>
      </c>
      <c r="AF117" s="71">
        <v>31</v>
      </c>
      <c r="AG117" s="71">
        <v>30</v>
      </c>
      <c r="AH117" s="71">
        <v>31</v>
      </c>
      <c r="AI117" s="71">
        <v>31</v>
      </c>
      <c r="AJ117" s="71">
        <v>29</v>
      </c>
      <c r="AK117" s="71">
        <v>31</v>
      </c>
    </row>
    <row r="118" spans="2:55" ht="23.25" thickBot="1" x14ac:dyDescent="0.3">
      <c r="D118" s="53" t="s">
        <v>266</v>
      </c>
      <c r="E118" s="144">
        <v>44378</v>
      </c>
      <c r="F118" s="144">
        <v>44409</v>
      </c>
      <c r="G118" s="144">
        <v>44440</v>
      </c>
      <c r="H118" s="144">
        <v>44470</v>
      </c>
      <c r="I118" s="144">
        <v>44501</v>
      </c>
      <c r="J118" s="144">
        <v>44531</v>
      </c>
      <c r="K118" s="144">
        <v>44562</v>
      </c>
      <c r="L118" s="144">
        <v>44593</v>
      </c>
      <c r="M118" s="144">
        <v>44621</v>
      </c>
      <c r="N118" s="144">
        <v>44652</v>
      </c>
      <c r="O118" s="144">
        <v>44682</v>
      </c>
      <c r="P118" s="144">
        <v>44713</v>
      </c>
      <c r="Q118" s="144">
        <v>44743</v>
      </c>
      <c r="R118" s="144">
        <v>44774</v>
      </c>
      <c r="S118" s="144">
        <v>44805</v>
      </c>
      <c r="T118" s="144">
        <v>44835</v>
      </c>
      <c r="U118" s="144">
        <v>44866</v>
      </c>
      <c r="V118" s="144">
        <v>44896</v>
      </c>
      <c r="W118" s="144">
        <v>44927</v>
      </c>
      <c r="X118" s="144">
        <v>44958</v>
      </c>
      <c r="Y118" s="144">
        <v>44986</v>
      </c>
      <c r="Z118" s="144">
        <v>45017</v>
      </c>
      <c r="AA118" s="144">
        <v>45047</v>
      </c>
      <c r="AB118" s="144">
        <v>45078</v>
      </c>
      <c r="AC118" s="144">
        <v>45108</v>
      </c>
      <c r="AD118" s="144">
        <v>45139</v>
      </c>
      <c r="AE118" s="144">
        <v>45170</v>
      </c>
      <c r="AF118" s="144">
        <v>45200</v>
      </c>
      <c r="AG118" s="144">
        <v>45231</v>
      </c>
      <c r="AH118" s="144">
        <v>45261</v>
      </c>
      <c r="AI118" s="144">
        <v>45292</v>
      </c>
      <c r="AJ118" s="144">
        <v>45323</v>
      </c>
      <c r="AK118" s="144">
        <v>45352</v>
      </c>
      <c r="AM118" s="53" t="s">
        <v>54</v>
      </c>
      <c r="AN118" s="53" t="s">
        <v>16</v>
      </c>
      <c r="AO118" s="53" t="s">
        <v>50</v>
      </c>
      <c r="AP118" s="53" t="s">
        <v>51</v>
      </c>
      <c r="AQ118" s="53" t="s">
        <v>49</v>
      </c>
      <c r="AR118" s="53" t="s">
        <v>1</v>
      </c>
      <c r="AS118" s="53" t="s">
        <v>0</v>
      </c>
      <c r="AT118" s="53" t="s">
        <v>2</v>
      </c>
      <c r="AU118" s="53" t="s">
        <v>3</v>
      </c>
      <c r="AV118" s="53" t="s">
        <v>5</v>
      </c>
      <c r="AW118" s="53" t="s">
        <v>1</v>
      </c>
      <c r="AX118" s="53" t="s">
        <v>0</v>
      </c>
      <c r="AY118" s="53" t="s">
        <v>2</v>
      </c>
      <c r="AZ118" s="53" t="s">
        <v>3</v>
      </c>
      <c r="BA118" s="53" t="s">
        <v>5</v>
      </c>
      <c r="BB118" s="53" t="s">
        <v>52</v>
      </c>
      <c r="BC118" s="53" t="s">
        <v>53</v>
      </c>
    </row>
    <row r="119" spans="2:55" x14ac:dyDescent="0.25">
      <c r="D119" s="143">
        <v>44378</v>
      </c>
      <c r="E119" s="145" t="e">
        <f>E65</f>
        <v>#REF!</v>
      </c>
      <c r="F119" s="146" t="e">
        <f>E119-$E119/18</f>
        <v>#REF!</v>
      </c>
      <c r="G119" s="146" t="e">
        <f t="shared" ref="G119:W119" si="41">F119-$E119/18</f>
        <v>#REF!</v>
      </c>
      <c r="H119" s="146" t="e">
        <f t="shared" si="41"/>
        <v>#REF!</v>
      </c>
      <c r="I119" s="146" t="e">
        <f t="shared" si="41"/>
        <v>#REF!</v>
      </c>
      <c r="J119" s="146" t="e">
        <f t="shared" si="41"/>
        <v>#REF!</v>
      </c>
      <c r="K119" s="146" t="e">
        <f t="shared" si="41"/>
        <v>#REF!</v>
      </c>
      <c r="L119" s="146" t="e">
        <f t="shared" si="41"/>
        <v>#REF!</v>
      </c>
      <c r="M119" s="146" t="e">
        <f t="shared" si="41"/>
        <v>#REF!</v>
      </c>
      <c r="N119" s="146" t="e">
        <f t="shared" si="41"/>
        <v>#REF!</v>
      </c>
      <c r="O119" s="146" t="e">
        <f t="shared" si="41"/>
        <v>#REF!</v>
      </c>
      <c r="P119" s="146" t="e">
        <f t="shared" si="41"/>
        <v>#REF!</v>
      </c>
      <c r="Q119" s="146" t="e">
        <f t="shared" si="41"/>
        <v>#REF!</v>
      </c>
      <c r="R119" s="146" t="e">
        <f t="shared" si="41"/>
        <v>#REF!</v>
      </c>
      <c r="S119" s="146" t="e">
        <f t="shared" si="41"/>
        <v>#REF!</v>
      </c>
      <c r="T119" s="146" t="e">
        <f t="shared" si="41"/>
        <v>#REF!</v>
      </c>
      <c r="U119" s="146" t="e">
        <f t="shared" si="41"/>
        <v>#REF!</v>
      </c>
      <c r="V119" s="146" t="e">
        <f t="shared" si="41"/>
        <v>#REF!</v>
      </c>
      <c r="W119" s="146" t="e">
        <f t="shared" si="41"/>
        <v>#REF!</v>
      </c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7"/>
      <c r="AM119" s="117" t="e">
        <f>E119</f>
        <v>#REF!</v>
      </c>
      <c r="AN119" s="56" t="e">
        <f>#REF!</f>
        <v>#REF!</v>
      </c>
      <c r="AO119" s="55" t="e">
        <f>AM119*AN119</f>
        <v>#REF!</v>
      </c>
      <c r="AP119" s="118" t="e">
        <f>SUMPRODUCT(E119:V119,E$117:V$117)/SUM(E$117:V$117)</f>
        <v>#REF!</v>
      </c>
      <c r="AQ119" s="58" t="e">
        <f>AO119/AP119/SUM($E$117:$AB$117)*365</f>
        <v>#REF!</v>
      </c>
      <c r="AR119" s="59">
        <f>$P$26</f>
        <v>0.16</v>
      </c>
      <c r="AS119" s="116">
        <v>3.0611557999566143E-2</v>
      </c>
      <c r="AT119" s="60">
        <v>2E-3</v>
      </c>
      <c r="AU119" s="60">
        <v>2.3999999999999998E-3</v>
      </c>
      <c r="AV119" s="60">
        <v>1.4999999999999999E-2</v>
      </c>
      <c r="AW119" s="55" t="e">
        <f>$AP119*AR119/365*SUM($E$117:$V$117)</f>
        <v>#REF!</v>
      </c>
      <c r="AX119" s="55" t="e">
        <f>$AP119*AS119/365*SUM($E$117:$V$117)</f>
        <v>#REF!</v>
      </c>
      <c r="AY119" s="55" t="e">
        <f>$AP119*AT119/365*SUM($E$117:$V$117)</f>
        <v>#REF!</v>
      </c>
      <c r="AZ119" s="55" t="e">
        <f>$AP119*AU119/365*SUM($E$117:$V$117)</f>
        <v>#REF!</v>
      </c>
      <c r="BA119" s="55" t="e">
        <f>$AP119*AV119/365*SUM($E$117:$V$117)</f>
        <v>#REF!</v>
      </c>
      <c r="BB119" s="55" t="e">
        <f>AO119-SUM(AW119:BA119)</f>
        <v>#REF!</v>
      </c>
      <c r="BC119" s="58" t="e">
        <f>BB119/AP119/SUM(E117:G117)*365</f>
        <v>#REF!</v>
      </c>
    </row>
    <row r="120" spans="2:55" x14ac:dyDescent="0.25">
      <c r="B120">
        <v>1</v>
      </c>
      <c r="D120" s="108">
        <v>44409</v>
      </c>
      <c r="E120" s="148"/>
      <c r="F120" s="100" t="e">
        <f>F65</f>
        <v>#REF!</v>
      </c>
      <c r="G120" s="100" t="e">
        <f>F120-$F120/18</f>
        <v>#REF!</v>
      </c>
      <c r="H120" s="100" t="e">
        <f t="shared" ref="H120:X120" si="42">G120-$F120/18</f>
        <v>#REF!</v>
      </c>
      <c r="I120" s="100" t="e">
        <f t="shared" si="42"/>
        <v>#REF!</v>
      </c>
      <c r="J120" s="100" t="e">
        <f t="shared" si="42"/>
        <v>#REF!</v>
      </c>
      <c r="K120" s="100" t="e">
        <f t="shared" si="42"/>
        <v>#REF!</v>
      </c>
      <c r="L120" s="100" t="e">
        <f t="shared" si="42"/>
        <v>#REF!</v>
      </c>
      <c r="M120" s="100" t="e">
        <f t="shared" si="42"/>
        <v>#REF!</v>
      </c>
      <c r="N120" s="100" t="e">
        <f t="shared" si="42"/>
        <v>#REF!</v>
      </c>
      <c r="O120" s="100" t="e">
        <f t="shared" si="42"/>
        <v>#REF!</v>
      </c>
      <c r="P120" s="100" t="e">
        <f t="shared" si="42"/>
        <v>#REF!</v>
      </c>
      <c r="Q120" s="100" t="e">
        <f t="shared" si="42"/>
        <v>#REF!</v>
      </c>
      <c r="R120" s="100" t="e">
        <f t="shared" si="42"/>
        <v>#REF!</v>
      </c>
      <c r="S120" s="100" t="e">
        <f t="shared" si="42"/>
        <v>#REF!</v>
      </c>
      <c r="T120" s="100" t="e">
        <f t="shared" si="42"/>
        <v>#REF!</v>
      </c>
      <c r="U120" s="100" t="e">
        <f t="shared" si="42"/>
        <v>#REF!</v>
      </c>
      <c r="V120" s="100" t="e">
        <f t="shared" si="42"/>
        <v>#REF!</v>
      </c>
      <c r="W120" s="100" t="e">
        <f t="shared" si="42"/>
        <v>#REF!</v>
      </c>
      <c r="X120" s="100" t="e">
        <f t="shared" si="42"/>
        <v>#REF!</v>
      </c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2"/>
      <c r="AM120" s="118" t="e">
        <f ca="1">OFFSET(E119,1,B120)</f>
        <v>#REF!</v>
      </c>
      <c r="AN120" s="56" t="e">
        <f>#REF!</f>
        <v>#REF!</v>
      </c>
      <c r="AO120" s="55" t="e">
        <f t="shared" ref="AO120:AO126" ca="1" si="43">AM120*AN120</f>
        <v>#REF!</v>
      </c>
      <c r="AP120" s="118" t="e">
        <f>SUMPRODUCT(F120:W120,F$117:W$117)/SUM(F$117:W$117)</f>
        <v>#REF!</v>
      </c>
      <c r="AQ120" s="58" t="e">
        <f ca="1">AO120/AP120/SUM($F$117:$AC$117)*365</f>
        <v>#REF!</v>
      </c>
      <c r="AR120" s="59">
        <f t="shared" ref="AR120:AR127" si="44">$P$26</f>
        <v>0.16</v>
      </c>
      <c r="AS120" s="116">
        <v>3.0611557999566143E-2</v>
      </c>
      <c r="AT120" s="60">
        <v>2E-3</v>
      </c>
      <c r="AU120" s="60">
        <v>2.3999999999999998E-3</v>
      </c>
      <c r="AV120" s="60">
        <v>1.4999999999999999E-2</v>
      </c>
      <c r="AW120" s="55" t="e">
        <f>$AP120*AR120/365*SUM($F$117:$W$117)</f>
        <v>#REF!</v>
      </c>
      <c r="AX120" s="55" t="e">
        <f>$AP120*AS120/365*SUM($F$117:$W$117)</f>
        <v>#REF!</v>
      </c>
      <c r="AY120" s="55" t="e">
        <f>$AP120*AT120/365*SUM($F$117:$W$117)</f>
        <v>#REF!</v>
      </c>
      <c r="AZ120" s="55" t="e">
        <f>$AP120*AU120/365*SUM($F$117:$W$117)</f>
        <v>#REF!</v>
      </c>
      <c r="BA120" s="55" t="e">
        <f>$AP120*AV120/365*SUM($F$117:$W$117)</f>
        <v>#REF!</v>
      </c>
      <c r="BB120" s="55" t="e">
        <f t="shared" ref="BB120:BB125" ca="1" si="45">AO120-SUM(AW120:BA120)</f>
        <v>#REF!</v>
      </c>
      <c r="BC120" s="58" t="e">
        <f ca="1">BB120/AP120/SUM(F117:H117)*365</f>
        <v>#REF!</v>
      </c>
    </row>
    <row r="121" spans="2:55" x14ac:dyDescent="0.25">
      <c r="B121">
        <v>2</v>
      </c>
      <c r="D121" s="108">
        <v>44440</v>
      </c>
      <c r="E121" s="148"/>
      <c r="F121" s="100"/>
      <c r="G121" s="100" t="e">
        <f>G65</f>
        <v>#REF!</v>
      </c>
      <c r="H121" s="100" t="e">
        <f>G121-$G121/18</f>
        <v>#REF!</v>
      </c>
      <c r="I121" s="100" t="e">
        <f t="shared" ref="I121:Y121" si="46">H121-$G121/18</f>
        <v>#REF!</v>
      </c>
      <c r="J121" s="100" t="e">
        <f t="shared" si="46"/>
        <v>#REF!</v>
      </c>
      <c r="K121" s="100" t="e">
        <f t="shared" si="46"/>
        <v>#REF!</v>
      </c>
      <c r="L121" s="100" t="e">
        <f t="shared" si="46"/>
        <v>#REF!</v>
      </c>
      <c r="M121" s="100" t="e">
        <f t="shared" si="46"/>
        <v>#REF!</v>
      </c>
      <c r="N121" s="100" t="e">
        <f t="shared" si="46"/>
        <v>#REF!</v>
      </c>
      <c r="O121" s="100" t="e">
        <f t="shared" si="46"/>
        <v>#REF!</v>
      </c>
      <c r="P121" s="100" t="e">
        <f t="shared" si="46"/>
        <v>#REF!</v>
      </c>
      <c r="Q121" s="100" t="e">
        <f t="shared" si="46"/>
        <v>#REF!</v>
      </c>
      <c r="R121" s="100" t="e">
        <f t="shared" si="46"/>
        <v>#REF!</v>
      </c>
      <c r="S121" s="100" t="e">
        <f t="shared" si="46"/>
        <v>#REF!</v>
      </c>
      <c r="T121" s="100" t="e">
        <f t="shared" si="46"/>
        <v>#REF!</v>
      </c>
      <c r="U121" s="100" t="e">
        <f t="shared" si="46"/>
        <v>#REF!</v>
      </c>
      <c r="V121" s="100" t="e">
        <f t="shared" si="46"/>
        <v>#REF!</v>
      </c>
      <c r="W121" s="100" t="e">
        <f t="shared" si="46"/>
        <v>#REF!</v>
      </c>
      <c r="X121" s="100" t="e">
        <f t="shared" si="46"/>
        <v>#REF!</v>
      </c>
      <c r="Y121" s="100" t="e">
        <f t="shared" si="46"/>
        <v>#REF!</v>
      </c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2"/>
      <c r="AM121" s="118" t="e">
        <f ca="1">OFFSET(E120,1,B121)</f>
        <v>#REF!</v>
      </c>
      <c r="AN121" s="56" t="e">
        <f>#REF!</f>
        <v>#REF!</v>
      </c>
      <c r="AO121" s="55" t="e">
        <f t="shared" ca="1" si="43"/>
        <v>#REF!</v>
      </c>
      <c r="AP121" s="118" t="e">
        <f>SUMPRODUCT(G121:X121,G$117:X$117)/SUM(G$117:X$117)</f>
        <v>#REF!</v>
      </c>
      <c r="AQ121" s="58" t="e">
        <f ca="1">AO121/AP121/SUM($G$117:$AD$117)*365</f>
        <v>#REF!</v>
      </c>
      <c r="AR121" s="59">
        <f t="shared" si="44"/>
        <v>0.16</v>
      </c>
      <c r="AS121" s="116">
        <v>3.0611557999566143E-2</v>
      </c>
      <c r="AT121" s="60">
        <v>2E-3</v>
      </c>
      <c r="AU121" s="60">
        <v>2.3999999999999998E-3</v>
      </c>
      <c r="AV121" s="60">
        <v>1.4999999999999999E-2</v>
      </c>
      <c r="AW121" s="55" t="e">
        <f>$AP121*AR121/365*SUM($G$117:$X$117)</f>
        <v>#REF!</v>
      </c>
      <c r="AX121" s="55" t="e">
        <f>$AP121*AS121/365*SUM($G$117:$X$117)</f>
        <v>#REF!</v>
      </c>
      <c r="AY121" s="55" t="e">
        <f>$AP121*AT121/365*SUM($G$117:$X$117)</f>
        <v>#REF!</v>
      </c>
      <c r="AZ121" s="55" t="e">
        <f>$AP121*AU121/365*SUM($G$117:$X$117)</f>
        <v>#REF!</v>
      </c>
      <c r="BA121" s="55" t="e">
        <f>$AP121*AV121/365*SUM($G$117:$X$117)</f>
        <v>#REF!</v>
      </c>
      <c r="BB121" s="55" t="e">
        <f t="shared" ca="1" si="45"/>
        <v>#REF!</v>
      </c>
      <c r="BC121" s="58" t="e">
        <f ca="1">BB121/AP121/SUM(G117:I117)*365</f>
        <v>#REF!</v>
      </c>
    </row>
    <row r="122" spans="2:55" x14ac:dyDescent="0.25">
      <c r="B122">
        <v>3</v>
      </c>
      <c r="D122" s="108">
        <v>44470</v>
      </c>
      <c r="E122" s="148"/>
      <c r="F122" s="100"/>
      <c r="G122" s="100"/>
      <c r="H122" s="100" t="e">
        <f>H65</f>
        <v>#REF!</v>
      </c>
      <c r="I122" s="100" t="e">
        <f>H122-$H122/18</f>
        <v>#REF!</v>
      </c>
      <c r="J122" s="100" t="e">
        <f t="shared" ref="J122:Z122" si="47">I122-$H122/18</f>
        <v>#REF!</v>
      </c>
      <c r="K122" s="100" t="e">
        <f t="shared" si="47"/>
        <v>#REF!</v>
      </c>
      <c r="L122" s="100" t="e">
        <f t="shared" si="47"/>
        <v>#REF!</v>
      </c>
      <c r="M122" s="100" t="e">
        <f t="shared" si="47"/>
        <v>#REF!</v>
      </c>
      <c r="N122" s="100" t="e">
        <f t="shared" si="47"/>
        <v>#REF!</v>
      </c>
      <c r="O122" s="100" t="e">
        <f t="shared" si="47"/>
        <v>#REF!</v>
      </c>
      <c r="P122" s="100" t="e">
        <f t="shared" si="47"/>
        <v>#REF!</v>
      </c>
      <c r="Q122" s="100" t="e">
        <f t="shared" si="47"/>
        <v>#REF!</v>
      </c>
      <c r="R122" s="100" t="e">
        <f t="shared" si="47"/>
        <v>#REF!</v>
      </c>
      <c r="S122" s="100" t="e">
        <f t="shared" si="47"/>
        <v>#REF!</v>
      </c>
      <c r="T122" s="100" t="e">
        <f t="shared" si="47"/>
        <v>#REF!</v>
      </c>
      <c r="U122" s="100" t="e">
        <f t="shared" si="47"/>
        <v>#REF!</v>
      </c>
      <c r="V122" s="100" t="e">
        <f t="shared" si="47"/>
        <v>#REF!</v>
      </c>
      <c r="W122" s="100" t="e">
        <f t="shared" si="47"/>
        <v>#REF!</v>
      </c>
      <c r="X122" s="100" t="e">
        <f t="shared" si="47"/>
        <v>#REF!</v>
      </c>
      <c r="Y122" s="100" t="e">
        <f t="shared" si="47"/>
        <v>#REF!</v>
      </c>
      <c r="Z122" s="100" t="e">
        <f t="shared" si="47"/>
        <v>#REF!</v>
      </c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2"/>
      <c r="AM122" s="118" t="e">
        <f t="shared" ref="AM122:AM126" ca="1" si="48">OFFSET(E121,1,B122)</f>
        <v>#REF!</v>
      </c>
      <c r="AN122" s="56" t="e">
        <f>#REF!</f>
        <v>#REF!</v>
      </c>
      <c r="AO122" s="55" t="e">
        <f t="shared" ca="1" si="43"/>
        <v>#REF!</v>
      </c>
      <c r="AP122" s="118" t="e">
        <f>SUMPRODUCT(H122:Y122,H$117:Y$117)/SUM(H$117:Y$117)</f>
        <v>#REF!</v>
      </c>
      <c r="AQ122" s="58" t="e">
        <f ca="1">AO122/AP122/SUM($H$117:$AE$117)*365</f>
        <v>#REF!</v>
      </c>
      <c r="AR122" s="59">
        <f t="shared" si="44"/>
        <v>0.16</v>
      </c>
      <c r="AS122" s="116">
        <v>3.0611557999566143E-2</v>
      </c>
      <c r="AT122" s="60">
        <v>2E-3</v>
      </c>
      <c r="AU122" s="60">
        <v>2.3999999999999998E-3</v>
      </c>
      <c r="AV122" s="60">
        <v>1.4999999999999999E-2</v>
      </c>
      <c r="AW122" s="55" t="e">
        <f>$AP122*AR122/365*SUM($H$117:$Y$117)</f>
        <v>#REF!</v>
      </c>
      <c r="AX122" s="55" t="e">
        <f>$AP122*AS122/365*SUM($H$117:$Y$117)</f>
        <v>#REF!</v>
      </c>
      <c r="AY122" s="55" t="e">
        <f>$AP122*AT122/365*SUM($H$117:$Y$117)</f>
        <v>#REF!</v>
      </c>
      <c r="AZ122" s="55" t="e">
        <f>$AP122*AU122/365*SUM($H$117:$Y$117)</f>
        <v>#REF!</v>
      </c>
      <c r="BA122" s="55" t="e">
        <f>$AP122*AV122/365*SUM($H$117:$Y$117)</f>
        <v>#REF!</v>
      </c>
      <c r="BB122" s="55" t="e">
        <f t="shared" ca="1" si="45"/>
        <v>#REF!</v>
      </c>
      <c r="BC122" s="58" t="e">
        <f ca="1">BB122/AP122/SUM(H117:J117)*365</f>
        <v>#REF!</v>
      </c>
    </row>
    <row r="123" spans="2:55" x14ac:dyDescent="0.25">
      <c r="B123">
        <v>4</v>
      </c>
      <c r="D123" s="108">
        <v>44501</v>
      </c>
      <c r="E123" s="148"/>
      <c r="F123" s="100"/>
      <c r="G123" s="100"/>
      <c r="H123" s="100"/>
      <c r="I123" s="100" t="e">
        <f>I65</f>
        <v>#REF!</v>
      </c>
      <c r="J123" s="100" t="e">
        <f>I123-$I123/18</f>
        <v>#REF!</v>
      </c>
      <c r="K123" s="100" t="e">
        <f t="shared" ref="K123:AA123" si="49">J123-$I123/18</f>
        <v>#REF!</v>
      </c>
      <c r="L123" s="100" t="e">
        <f t="shared" si="49"/>
        <v>#REF!</v>
      </c>
      <c r="M123" s="100" t="e">
        <f t="shared" si="49"/>
        <v>#REF!</v>
      </c>
      <c r="N123" s="100" t="e">
        <f t="shared" si="49"/>
        <v>#REF!</v>
      </c>
      <c r="O123" s="100" t="e">
        <f t="shared" si="49"/>
        <v>#REF!</v>
      </c>
      <c r="P123" s="100" t="e">
        <f t="shared" si="49"/>
        <v>#REF!</v>
      </c>
      <c r="Q123" s="100" t="e">
        <f t="shared" si="49"/>
        <v>#REF!</v>
      </c>
      <c r="R123" s="100" t="e">
        <f t="shared" si="49"/>
        <v>#REF!</v>
      </c>
      <c r="S123" s="100" t="e">
        <f t="shared" si="49"/>
        <v>#REF!</v>
      </c>
      <c r="T123" s="100" t="e">
        <f t="shared" si="49"/>
        <v>#REF!</v>
      </c>
      <c r="U123" s="100" t="e">
        <f t="shared" si="49"/>
        <v>#REF!</v>
      </c>
      <c r="V123" s="100" t="e">
        <f t="shared" si="49"/>
        <v>#REF!</v>
      </c>
      <c r="W123" s="100" t="e">
        <f t="shared" si="49"/>
        <v>#REF!</v>
      </c>
      <c r="X123" s="100" t="e">
        <f t="shared" si="49"/>
        <v>#REF!</v>
      </c>
      <c r="Y123" s="100" t="e">
        <f t="shared" si="49"/>
        <v>#REF!</v>
      </c>
      <c r="Z123" s="100" t="e">
        <f t="shared" si="49"/>
        <v>#REF!</v>
      </c>
      <c r="AA123" s="100" t="e">
        <f t="shared" si="49"/>
        <v>#REF!</v>
      </c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2"/>
      <c r="AM123" s="118" t="e">
        <f t="shared" ca="1" si="48"/>
        <v>#REF!</v>
      </c>
      <c r="AN123" s="56" t="e">
        <f>#REF!</f>
        <v>#REF!</v>
      </c>
      <c r="AO123" s="55" t="e">
        <f t="shared" ca="1" si="43"/>
        <v>#REF!</v>
      </c>
      <c r="AP123" s="118" t="e">
        <f>SUMPRODUCT(I123:Z123,I$117:Z$117)/SUM(I$117:Z$117)</f>
        <v>#REF!</v>
      </c>
      <c r="AQ123" s="58" t="e">
        <f ca="1">AO123/AP123/SUM($I$117:$AF$117)*365</f>
        <v>#REF!</v>
      </c>
      <c r="AR123" s="59">
        <f t="shared" si="44"/>
        <v>0.16</v>
      </c>
      <c r="AS123" s="116">
        <v>3.0611557999566143E-2</v>
      </c>
      <c r="AT123" s="60">
        <v>2E-3</v>
      </c>
      <c r="AU123" s="60">
        <v>2.3999999999999998E-3</v>
      </c>
      <c r="AV123" s="60">
        <v>1.4999999999999999E-2</v>
      </c>
      <c r="AW123" s="55" t="e">
        <f>$AP123*AR123/365*SUM($I$117:$Z$117)</f>
        <v>#REF!</v>
      </c>
      <c r="AX123" s="55" t="e">
        <f>$AP123*AS123/365*SUM($I$117:$Z$117)</f>
        <v>#REF!</v>
      </c>
      <c r="AY123" s="55" t="e">
        <f>$AP123*AT123/365*SUM($I$117:$Z$117)</f>
        <v>#REF!</v>
      </c>
      <c r="AZ123" s="55" t="e">
        <f>$AP123*AU123/365*SUM($I$117:$Z$117)</f>
        <v>#REF!</v>
      </c>
      <c r="BA123" s="55" t="e">
        <f>$AP123*AV123/365*SUM($I$117:$Z$117)</f>
        <v>#REF!</v>
      </c>
      <c r="BB123" s="55" t="e">
        <f t="shared" ca="1" si="45"/>
        <v>#REF!</v>
      </c>
      <c r="BC123" s="58" t="e">
        <f ca="1">BB123/AP123/SUM(I117:K117)*365</f>
        <v>#REF!</v>
      </c>
    </row>
    <row r="124" spans="2:55" x14ac:dyDescent="0.25">
      <c r="B124">
        <v>5</v>
      </c>
      <c r="D124" s="108">
        <v>44531</v>
      </c>
      <c r="E124" s="148"/>
      <c r="F124" s="100"/>
      <c r="G124" s="100"/>
      <c r="H124" s="100"/>
      <c r="I124" s="100"/>
      <c r="J124" s="100" t="e">
        <f>J65</f>
        <v>#REF!</v>
      </c>
      <c r="K124" s="100" t="e">
        <f>J124-$J124/18</f>
        <v>#REF!</v>
      </c>
      <c r="L124" s="100" t="e">
        <f t="shared" ref="L124:AB124" si="50">K124-$J124/18</f>
        <v>#REF!</v>
      </c>
      <c r="M124" s="100" t="e">
        <f t="shared" si="50"/>
        <v>#REF!</v>
      </c>
      <c r="N124" s="100" t="e">
        <f t="shared" si="50"/>
        <v>#REF!</v>
      </c>
      <c r="O124" s="100" t="e">
        <f t="shared" si="50"/>
        <v>#REF!</v>
      </c>
      <c r="P124" s="100" t="e">
        <f t="shared" si="50"/>
        <v>#REF!</v>
      </c>
      <c r="Q124" s="100" t="e">
        <f t="shared" si="50"/>
        <v>#REF!</v>
      </c>
      <c r="R124" s="100" t="e">
        <f t="shared" si="50"/>
        <v>#REF!</v>
      </c>
      <c r="S124" s="100" t="e">
        <f t="shared" si="50"/>
        <v>#REF!</v>
      </c>
      <c r="T124" s="100" t="e">
        <f t="shared" si="50"/>
        <v>#REF!</v>
      </c>
      <c r="U124" s="100" t="e">
        <f t="shared" si="50"/>
        <v>#REF!</v>
      </c>
      <c r="V124" s="100" t="e">
        <f t="shared" si="50"/>
        <v>#REF!</v>
      </c>
      <c r="W124" s="100" t="e">
        <f t="shared" si="50"/>
        <v>#REF!</v>
      </c>
      <c r="X124" s="100" t="e">
        <f t="shared" si="50"/>
        <v>#REF!</v>
      </c>
      <c r="Y124" s="100" t="e">
        <f t="shared" si="50"/>
        <v>#REF!</v>
      </c>
      <c r="Z124" s="100" t="e">
        <f t="shared" si="50"/>
        <v>#REF!</v>
      </c>
      <c r="AA124" s="100" t="e">
        <f t="shared" si="50"/>
        <v>#REF!</v>
      </c>
      <c r="AB124" s="100" t="e">
        <f t="shared" si="50"/>
        <v>#REF!</v>
      </c>
      <c r="AC124" s="100"/>
      <c r="AD124" s="100"/>
      <c r="AE124" s="100"/>
      <c r="AF124" s="100"/>
      <c r="AG124" s="100"/>
      <c r="AH124" s="100"/>
      <c r="AI124" s="100"/>
      <c r="AJ124" s="100"/>
      <c r="AK124" s="102"/>
      <c r="AM124" s="118" t="e">
        <f t="shared" ca="1" si="48"/>
        <v>#REF!</v>
      </c>
      <c r="AN124" s="56" t="e">
        <f>#REF!</f>
        <v>#REF!</v>
      </c>
      <c r="AO124" s="55" t="e">
        <f t="shared" ca="1" si="43"/>
        <v>#REF!</v>
      </c>
      <c r="AP124" s="118" t="e">
        <f>SUMPRODUCT(J124:AA124,J$117:AA$117)/SUM(J$117:AA$117)</f>
        <v>#REF!</v>
      </c>
      <c r="AQ124" s="58" t="e">
        <f ca="1">AO124/AP124/SUM($J$117:$AG$117)*365</f>
        <v>#REF!</v>
      </c>
      <c r="AR124" s="59">
        <f t="shared" si="44"/>
        <v>0.16</v>
      </c>
      <c r="AS124" s="116">
        <v>3.0611557999566143E-2</v>
      </c>
      <c r="AT124" s="60">
        <v>2E-3</v>
      </c>
      <c r="AU124" s="60">
        <v>2.3999999999999998E-3</v>
      </c>
      <c r="AV124" s="60">
        <v>1.4999999999999999E-2</v>
      </c>
      <c r="AW124" s="55" t="e">
        <f>$AP124*AR124/365*SUM($J$117:$AA$117)</f>
        <v>#REF!</v>
      </c>
      <c r="AX124" s="55" t="e">
        <f>$AP124*AS124/365*SUM($J$117:$AA$117)</f>
        <v>#REF!</v>
      </c>
      <c r="AY124" s="55" t="e">
        <f>$AP124*AT124/365*SUM($J$117:$AA$117)</f>
        <v>#REF!</v>
      </c>
      <c r="AZ124" s="55" t="e">
        <f>$AP124*AU124/365*SUM($J$117:$AA$117)</f>
        <v>#REF!</v>
      </c>
      <c r="BA124" s="55" t="e">
        <f>$AP124*AV124/365*SUM($J$117:$AA$117)</f>
        <v>#REF!</v>
      </c>
      <c r="BB124" s="55" t="e">
        <f t="shared" ca="1" si="45"/>
        <v>#REF!</v>
      </c>
      <c r="BC124" s="58" t="e">
        <f ca="1">BB124/AP124/SUM(J117:L117)*365</f>
        <v>#REF!</v>
      </c>
    </row>
    <row r="125" spans="2:55" x14ac:dyDescent="0.25">
      <c r="B125">
        <v>6</v>
      </c>
      <c r="D125" s="108">
        <v>44562</v>
      </c>
      <c r="E125" s="148"/>
      <c r="F125" s="100"/>
      <c r="G125" s="100"/>
      <c r="H125" s="100"/>
      <c r="I125" s="100"/>
      <c r="J125" s="100"/>
      <c r="K125" s="100" t="e">
        <f>K65</f>
        <v>#REF!</v>
      </c>
      <c r="L125" s="100" t="e">
        <f>K125-$K125/18</f>
        <v>#REF!</v>
      </c>
      <c r="M125" s="100" t="e">
        <f t="shared" ref="M125:AC125" si="51">L125-$K125/18</f>
        <v>#REF!</v>
      </c>
      <c r="N125" s="100" t="e">
        <f t="shared" si="51"/>
        <v>#REF!</v>
      </c>
      <c r="O125" s="100" t="e">
        <f t="shared" si="51"/>
        <v>#REF!</v>
      </c>
      <c r="P125" s="100" t="e">
        <f t="shared" si="51"/>
        <v>#REF!</v>
      </c>
      <c r="Q125" s="100" t="e">
        <f t="shared" si="51"/>
        <v>#REF!</v>
      </c>
      <c r="R125" s="100" t="e">
        <f t="shared" si="51"/>
        <v>#REF!</v>
      </c>
      <c r="S125" s="100" t="e">
        <f t="shared" si="51"/>
        <v>#REF!</v>
      </c>
      <c r="T125" s="100" t="e">
        <f t="shared" si="51"/>
        <v>#REF!</v>
      </c>
      <c r="U125" s="100" t="e">
        <f t="shared" si="51"/>
        <v>#REF!</v>
      </c>
      <c r="V125" s="100" t="e">
        <f t="shared" si="51"/>
        <v>#REF!</v>
      </c>
      <c r="W125" s="100" t="e">
        <f t="shared" si="51"/>
        <v>#REF!</v>
      </c>
      <c r="X125" s="100" t="e">
        <f t="shared" si="51"/>
        <v>#REF!</v>
      </c>
      <c r="Y125" s="100" t="e">
        <f t="shared" si="51"/>
        <v>#REF!</v>
      </c>
      <c r="Z125" s="100" t="e">
        <f t="shared" si="51"/>
        <v>#REF!</v>
      </c>
      <c r="AA125" s="100" t="e">
        <f t="shared" si="51"/>
        <v>#REF!</v>
      </c>
      <c r="AB125" s="100" t="e">
        <f t="shared" si="51"/>
        <v>#REF!</v>
      </c>
      <c r="AC125" s="100" t="e">
        <f t="shared" si="51"/>
        <v>#REF!</v>
      </c>
      <c r="AD125" s="100"/>
      <c r="AE125" s="100"/>
      <c r="AF125" s="100"/>
      <c r="AG125" s="100"/>
      <c r="AH125" s="100"/>
      <c r="AI125" s="100"/>
      <c r="AJ125" s="100"/>
      <c r="AK125" s="102"/>
      <c r="AM125" s="118" t="e">
        <f t="shared" ca="1" si="48"/>
        <v>#REF!</v>
      </c>
      <c r="AN125" s="56" t="e">
        <f>#REF!</f>
        <v>#REF!</v>
      </c>
      <c r="AO125" s="55" t="e">
        <f t="shared" ca="1" si="43"/>
        <v>#REF!</v>
      </c>
      <c r="AP125" s="118" t="e">
        <f>SUMPRODUCT(K125:AB125,K$117:AB$117)/SUM(K$117:AB$117)</f>
        <v>#REF!</v>
      </c>
      <c r="AQ125" s="58" t="e">
        <f ca="1">AO125/AP125/SUM($K$117:$AH$117)*365</f>
        <v>#REF!</v>
      </c>
      <c r="AR125" s="59">
        <f t="shared" si="44"/>
        <v>0.16</v>
      </c>
      <c r="AS125" s="116">
        <v>3.0611557999566101E-2</v>
      </c>
      <c r="AT125" s="60">
        <v>2E-3</v>
      </c>
      <c r="AU125" s="60">
        <v>2.3999999999999998E-3</v>
      </c>
      <c r="AV125" s="60">
        <v>1.4999999999999999E-2</v>
      </c>
      <c r="AW125" s="55" t="e">
        <f>$AP125*AR125/365*SUM($K$117:$AB$117)</f>
        <v>#REF!</v>
      </c>
      <c r="AX125" s="55" t="e">
        <f>$AP125*AS125/365*SUM($K$117:$AB$117)</f>
        <v>#REF!</v>
      </c>
      <c r="AY125" s="55" t="e">
        <f>$AP125*AT125/365*SUM($K$117:$AB$117)</f>
        <v>#REF!</v>
      </c>
      <c r="AZ125" s="55" t="e">
        <f>$AP125*AU125/365*SUM($K$117:$AB$117)</f>
        <v>#REF!</v>
      </c>
      <c r="BA125" s="55" t="e">
        <f>$AP125*AV125/365*SUM($K$117:$AB$117)</f>
        <v>#REF!</v>
      </c>
      <c r="BB125" s="55" t="e">
        <f t="shared" ca="1" si="45"/>
        <v>#REF!</v>
      </c>
      <c r="BC125" s="58" t="e">
        <f ca="1">BB125/AP125/SUM(K117:M117)*365</f>
        <v>#REF!</v>
      </c>
    </row>
    <row r="126" spans="2:55" x14ac:dyDescent="0.25">
      <c r="B126">
        <v>7</v>
      </c>
      <c r="D126" s="108">
        <v>44593</v>
      </c>
      <c r="E126" s="148"/>
      <c r="F126" s="100"/>
      <c r="G126" s="100"/>
      <c r="H126" s="100"/>
      <c r="I126" s="100"/>
      <c r="J126" s="100"/>
      <c r="K126" s="100"/>
      <c r="L126" s="100" t="e">
        <f>L65</f>
        <v>#REF!</v>
      </c>
      <c r="M126" s="100" t="e">
        <f>L126-$L126/18</f>
        <v>#REF!</v>
      </c>
      <c r="N126" s="100" t="e">
        <f t="shared" ref="N126:AD126" si="52">M126-$L126/18</f>
        <v>#REF!</v>
      </c>
      <c r="O126" s="100" t="e">
        <f t="shared" si="52"/>
        <v>#REF!</v>
      </c>
      <c r="P126" s="100" t="e">
        <f t="shared" si="52"/>
        <v>#REF!</v>
      </c>
      <c r="Q126" s="100" t="e">
        <f t="shared" si="52"/>
        <v>#REF!</v>
      </c>
      <c r="R126" s="100" t="e">
        <f t="shared" si="52"/>
        <v>#REF!</v>
      </c>
      <c r="S126" s="100" t="e">
        <f t="shared" si="52"/>
        <v>#REF!</v>
      </c>
      <c r="T126" s="100" t="e">
        <f t="shared" si="52"/>
        <v>#REF!</v>
      </c>
      <c r="U126" s="100" t="e">
        <f t="shared" si="52"/>
        <v>#REF!</v>
      </c>
      <c r="V126" s="100" t="e">
        <f t="shared" si="52"/>
        <v>#REF!</v>
      </c>
      <c r="W126" s="100" t="e">
        <f t="shared" si="52"/>
        <v>#REF!</v>
      </c>
      <c r="X126" s="100" t="e">
        <f t="shared" si="52"/>
        <v>#REF!</v>
      </c>
      <c r="Y126" s="100" t="e">
        <f t="shared" si="52"/>
        <v>#REF!</v>
      </c>
      <c r="Z126" s="100" t="e">
        <f t="shared" si="52"/>
        <v>#REF!</v>
      </c>
      <c r="AA126" s="100" t="e">
        <f t="shared" si="52"/>
        <v>#REF!</v>
      </c>
      <c r="AB126" s="100" t="e">
        <f t="shared" si="52"/>
        <v>#REF!</v>
      </c>
      <c r="AC126" s="100" t="e">
        <f t="shared" si="52"/>
        <v>#REF!</v>
      </c>
      <c r="AD126" s="100" t="e">
        <f t="shared" si="52"/>
        <v>#REF!</v>
      </c>
      <c r="AE126" s="100"/>
      <c r="AF126" s="100"/>
      <c r="AG126" s="100"/>
      <c r="AH126" s="100"/>
      <c r="AI126" s="100"/>
      <c r="AJ126" s="100"/>
      <c r="AK126" s="102"/>
      <c r="AM126" s="118" t="e">
        <f t="shared" ca="1" si="48"/>
        <v>#REF!</v>
      </c>
      <c r="AN126" s="56" t="e">
        <f>#REF!</f>
        <v>#REF!</v>
      </c>
      <c r="AO126" s="55" t="e">
        <f t="shared" ca="1" si="43"/>
        <v>#REF!</v>
      </c>
      <c r="AP126" s="118" t="e">
        <f>SUMPRODUCT(L126:AC126,L$117:AC$117)/SUM(L$117:AC$117)</f>
        <v>#REF!</v>
      </c>
      <c r="AQ126" s="58" t="e">
        <f ca="1">AO126/AP126/SUM($L$117:$AI$117)*365</f>
        <v>#REF!</v>
      </c>
      <c r="AR126" s="59">
        <f t="shared" si="44"/>
        <v>0.16</v>
      </c>
      <c r="AS126" s="116">
        <v>3.0611557999566143E-2</v>
      </c>
      <c r="AT126" s="60">
        <v>2E-3</v>
      </c>
      <c r="AU126" s="60">
        <v>2.3999999999999998E-3</v>
      </c>
      <c r="AV126" s="60">
        <v>1.4999999999999999E-2</v>
      </c>
      <c r="AW126" s="55" t="e">
        <f>$AP126*AR126/365*SUM($L$117:$AC$117)</f>
        <v>#REF!</v>
      </c>
      <c r="AX126" s="55" t="e">
        <f>$AP126*AS126/365*SUM($L$117:$AC$117)</f>
        <v>#REF!</v>
      </c>
      <c r="AY126" s="55" t="e">
        <f>$AP126*AT126/365*SUM($L$117:$AC$117)</f>
        <v>#REF!</v>
      </c>
      <c r="AZ126" s="55" t="e">
        <f>$AP126*AU126/365*SUM($L$117:$AC$117)</f>
        <v>#REF!</v>
      </c>
      <c r="BA126" s="55" t="e">
        <f>$AP126*AV126/365*SUM($L$117:$AC$117)</f>
        <v>#REF!</v>
      </c>
      <c r="BB126" s="55" t="e">
        <f ca="1">AO126-SUM(AW126:BA126)</f>
        <v>#REF!</v>
      </c>
      <c r="BC126" s="58" t="e">
        <f ca="1">BB126/AP126/SUM(L117:N117)*365</f>
        <v>#REF!</v>
      </c>
    </row>
    <row r="127" spans="2:55" ht="15.75" thickBot="1" x14ac:dyDescent="0.3">
      <c r="B127">
        <v>8</v>
      </c>
      <c r="D127" s="110">
        <v>44621</v>
      </c>
      <c r="E127" s="149"/>
      <c r="F127" s="106"/>
      <c r="G127" s="106"/>
      <c r="H127" s="106"/>
      <c r="I127" s="106"/>
      <c r="J127" s="106"/>
      <c r="K127" s="106"/>
      <c r="L127" s="106"/>
      <c r="M127" s="106" t="e">
        <f>M65</f>
        <v>#REF!</v>
      </c>
      <c r="N127" s="106" t="e">
        <f>M127-$M127/18</f>
        <v>#REF!</v>
      </c>
      <c r="O127" s="106" t="e">
        <f t="shared" ref="O127:AE127" si="53">N127-$M127/18</f>
        <v>#REF!</v>
      </c>
      <c r="P127" s="106" t="e">
        <f t="shared" si="53"/>
        <v>#REF!</v>
      </c>
      <c r="Q127" s="106" t="e">
        <f t="shared" si="53"/>
        <v>#REF!</v>
      </c>
      <c r="R127" s="106" t="e">
        <f t="shared" si="53"/>
        <v>#REF!</v>
      </c>
      <c r="S127" s="106" t="e">
        <f t="shared" si="53"/>
        <v>#REF!</v>
      </c>
      <c r="T127" s="106" t="e">
        <f t="shared" si="53"/>
        <v>#REF!</v>
      </c>
      <c r="U127" s="106" t="e">
        <f t="shared" si="53"/>
        <v>#REF!</v>
      </c>
      <c r="V127" s="106" t="e">
        <f t="shared" si="53"/>
        <v>#REF!</v>
      </c>
      <c r="W127" s="106" t="e">
        <f t="shared" si="53"/>
        <v>#REF!</v>
      </c>
      <c r="X127" s="106" t="e">
        <f t="shared" si="53"/>
        <v>#REF!</v>
      </c>
      <c r="Y127" s="106" t="e">
        <f t="shared" si="53"/>
        <v>#REF!</v>
      </c>
      <c r="Z127" s="106" t="e">
        <f t="shared" si="53"/>
        <v>#REF!</v>
      </c>
      <c r="AA127" s="106" t="e">
        <f t="shared" si="53"/>
        <v>#REF!</v>
      </c>
      <c r="AB127" s="106" t="e">
        <f t="shared" si="53"/>
        <v>#REF!</v>
      </c>
      <c r="AC127" s="106" t="e">
        <f t="shared" si="53"/>
        <v>#REF!</v>
      </c>
      <c r="AD127" s="106" t="e">
        <f t="shared" si="53"/>
        <v>#REF!</v>
      </c>
      <c r="AE127" s="106" t="e">
        <f t="shared" si="53"/>
        <v>#REF!</v>
      </c>
      <c r="AF127" s="106"/>
      <c r="AG127" s="106"/>
      <c r="AH127" s="106"/>
      <c r="AI127" s="106"/>
      <c r="AJ127" s="106"/>
      <c r="AK127" s="150"/>
      <c r="AM127" s="118" t="e">
        <f ca="1">OFFSET(E126,1,B127)</f>
        <v>#REF!</v>
      </c>
      <c r="AN127" s="56" t="e">
        <f>#REF!</f>
        <v>#REF!</v>
      </c>
      <c r="AO127" s="55" t="e">
        <f ca="1">AM127*AN127</f>
        <v>#REF!</v>
      </c>
      <c r="AP127" s="118" t="e">
        <f>SUMPRODUCT(M127:AD127,M$117:AD$117)/SUM(M$117:AD$117)</f>
        <v>#REF!</v>
      </c>
      <c r="AQ127" s="58" t="e">
        <f ca="1">AO127/AP127/SUM($M$117:$AJ$117)*365</f>
        <v>#REF!</v>
      </c>
      <c r="AR127" s="59">
        <f t="shared" si="44"/>
        <v>0.16</v>
      </c>
      <c r="AS127" s="116">
        <v>3.0611557999566143E-2</v>
      </c>
      <c r="AT127" s="60">
        <v>2E-3</v>
      </c>
      <c r="AU127" s="60">
        <v>2.3999999999999998E-3</v>
      </c>
      <c r="AV127" s="60">
        <v>1.4999999999999999E-2</v>
      </c>
      <c r="AW127" s="55" t="e">
        <f>$AP127*AR127/365*SUM($M$117:$AD$117)</f>
        <v>#REF!</v>
      </c>
      <c r="AX127" s="55" t="e">
        <f>$AP127*AS127/365*SUM($M$117:$AD$117)</f>
        <v>#REF!</v>
      </c>
      <c r="AY127" s="55" t="e">
        <f>$AP127*AT127/365*SUM($M$117:$AD$117)</f>
        <v>#REF!</v>
      </c>
      <c r="AZ127" s="55" t="e">
        <f>$AP127*AU127/365*SUM($M$117:$AD$117)</f>
        <v>#REF!</v>
      </c>
      <c r="BA127" s="55" t="e">
        <f>$AP127*AV127/365*SUM($M$117:$AD$117)</f>
        <v>#REF!</v>
      </c>
      <c r="BB127" s="55" t="e">
        <f ca="1">AO127-SUM(AW127:BA127)</f>
        <v>#REF!</v>
      </c>
      <c r="BC127" s="58" t="e">
        <f ca="1">BB127/AP127/SUM(M117:O117)*365</f>
        <v>#REF!</v>
      </c>
    </row>
    <row r="128" spans="2:55" x14ac:dyDescent="0.25">
      <c r="D128" s="96"/>
    </row>
    <row r="129" spans="4:55" x14ac:dyDescent="0.25">
      <c r="D129" s="96"/>
      <c r="BB129" s="121" t="e">
        <f>SUM(BB119:BB127)</f>
        <v>#REF!</v>
      </c>
      <c r="BC129" s="97" t="s">
        <v>267</v>
      </c>
    </row>
    <row r="130" spans="4:55" x14ac:dyDescent="0.25">
      <c r="D130" s="96"/>
      <c r="BC130" s="97"/>
    </row>
    <row r="131" spans="4:55" x14ac:dyDescent="0.25">
      <c r="BB131" s="121" t="e">
        <f>BB129/9*12</f>
        <v>#REF!</v>
      </c>
      <c r="BC131" s="97" t="s">
        <v>268</v>
      </c>
    </row>
    <row r="132" spans="4:55" x14ac:dyDescent="0.25">
      <c r="AQ132" s="151"/>
    </row>
  </sheetData>
  <mergeCells count="16">
    <mergeCell ref="O18:P18"/>
    <mergeCell ref="O31:P31"/>
    <mergeCell ref="O16:P16"/>
    <mergeCell ref="D31:D32"/>
    <mergeCell ref="I31:J31"/>
    <mergeCell ref="K31:L31"/>
    <mergeCell ref="M31:N31"/>
    <mergeCell ref="D18:D19"/>
    <mergeCell ref="I18:J18"/>
    <mergeCell ref="K18:L18"/>
    <mergeCell ref="M18:N18"/>
    <mergeCell ref="E16:F16"/>
    <mergeCell ref="G16:H16"/>
    <mergeCell ref="I16:J16"/>
    <mergeCell ref="K16:L16"/>
    <mergeCell ref="M16:N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D38" sqref="D38"/>
    </sheetView>
  </sheetViews>
  <sheetFormatPr defaultRowHeight="15" x14ac:dyDescent="0.25"/>
  <cols>
    <col min="1" max="1" width="20.5703125" customWidth="1"/>
    <col min="2" max="2" width="89" customWidth="1"/>
    <col min="3" max="3" width="41.42578125" customWidth="1"/>
  </cols>
  <sheetData>
    <row r="1" spans="1:3" x14ac:dyDescent="0.25">
      <c r="A1" t="s">
        <v>276</v>
      </c>
      <c r="B1" t="s">
        <v>277</v>
      </c>
      <c r="C1" t="s">
        <v>278</v>
      </c>
    </row>
    <row r="2" spans="1:3" x14ac:dyDescent="0.25">
      <c r="A2">
        <f ca="1">OFFSET(D3,3,-2,1,1)</f>
        <v>4</v>
      </c>
      <c r="B2" t="s">
        <v>279</v>
      </c>
      <c r="C2">
        <v>4</v>
      </c>
    </row>
    <row r="3" spans="1:3" x14ac:dyDescent="0.25">
      <c r="A3">
        <f ca="1">SUM(OFFSET(D3:F5,3,-2,3,3))</f>
        <v>34</v>
      </c>
      <c r="B3" t="s">
        <v>280</v>
      </c>
      <c r="C3">
        <v>34</v>
      </c>
    </row>
    <row r="4" spans="1:3" x14ac:dyDescent="0.25">
      <c r="A4" t="e">
        <f ca="1">OFFSET(D3,-3,-3)</f>
        <v>#REF!</v>
      </c>
      <c r="B4" t="s">
        <v>281</v>
      </c>
      <c r="C4" t="s">
        <v>282</v>
      </c>
    </row>
    <row r="5" spans="1:3" x14ac:dyDescent="0.25">
      <c r="B5" t="s">
        <v>283</v>
      </c>
      <c r="C5" t="s">
        <v>283</v>
      </c>
    </row>
    <row r="6" spans="1:3" x14ac:dyDescent="0.25">
      <c r="B6">
        <v>4</v>
      </c>
      <c r="C6">
        <v>10</v>
      </c>
    </row>
    <row r="7" spans="1:3" x14ac:dyDescent="0.25">
      <c r="B7">
        <v>8</v>
      </c>
      <c r="C7">
        <v>3</v>
      </c>
    </row>
    <row r="8" spans="1:3" x14ac:dyDescent="0.25">
      <c r="B8">
        <v>3</v>
      </c>
      <c r="C8">
        <v>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workbookViewId="0">
      <selection activeCell="D38" sqref="D38"/>
    </sheetView>
  </sheetViews>
  <sheetFormatPr defaultColWidth="9.140625" defaultRowHeight="12" x14ac:dyDescent="0.2"/>
  <cols>
    <col min="1" max="1" width="40.5703125" style="16" bestFit="1" customWidth="1"/>
    <col min="2" max="2" width="13.85546875" style="16" bestFit="1" customWidth="1"/>
    <col min="3" max="3" width="9.28515625" style="16" bestFit="1" customWidth="1"/>
    <col min="4" max="4" width="10.7109375" style="16" bestFit="1" customWidth="1"/>
    <col min="5" max="8" width="9.140625" style="16"/>
    <col min="9" max="9" width="11.7109375" style="16" customWidth="1"/>
    <col min="10" max="13" width="9.140625" style="16"/>
    <col min="14" max="15" width="10.28515625" style="16" bestFit="1" customWidth="1"/>
    <col min="16" max="16384" width="9.140625" style="16"/>
  </cols>
  <sheetData>
    <row r="2" spans="1:15" ht="45" x14ac:dyDescent="0.2">
      <c r="A2" s="19" t="s">
        <v>4</v>
      </c>
      <c r="B2" s="20" t="s">
        <v>16</v>
      </c>
      <c r="C2" s="20" t="s">
        <v>18</v>
      </c>
      <c r="D2" s="20" t="s">
        <v>17</v>
      </c>
      <c r="E2" s="20" t="s">
        <v>22</v>
      </c>
      <c r="F2" s="21" t="s">
        <v>1</v>
      </c>
      <c r="G2" s="21" t="s">
        <v>2</v>
      </c>
      <c r="H2" s="21" t="s">
        <v>3</v>
      </c>
      <c r="I2" s="21" t="s">
        <v>5</v>
      </c>
      <c r="J2" s="21" t="s">
        <v>0</v>
      </c>
      <c r="K2" s="21" t="s">
        <v>9</v>
      </c>
      <c r="L2" s="21" t="s">
        <v>7</v>
      </c>
      <c r="M2" s="21" t="s">
        <v>8</v>
      </c>
      <c r="N2" s="21" t="s">
        <v>27</v>
      </c>
      <c r="O2" s="22" t="s">
        <v>28</v>
      </c>
    </row>
    <row r="3" spans="1:15" x14ac:dyDescent="0.2">
      <c r="A3" s="23">
        <v>3</v>
      </c>
      <c r="B3" s="24">
        <v>0.03</v>
      </c>
      <c r="C3" s="25">
        <v>0.12</v>
      </c>
      <c r="D3" s="26">
        <f>B3*12/A3/(1+C3)</f>
        <v>0.10714285714285712</v>
      </c>
      <c r="E3" s="26">
        <f>B44</f>
        <v>0.19744670987129218</v>
      </c>
      <c r="F3" s="27">
        <v>0.13750000000000001</v>
      </c>
      <c r="G3" s="28">
        <v>2E-3</v>
      </c>
      <c r="H3" s="28">
        <v>2.3999999999999998E-3</v>
      </c>
      <c r="I3" s="28">
        <v>1.4999999999999999E-2</v>
      </c>
      <c r="J3" s="29">
        <v>3.7987241169793904E-3</v>
      </c>
      <c r="K3" s="27">
        <f>SUM(F3:J3)</f>
        <v>0.16069872411697944</v>
      </c>
      <c r="L3" s="28">
        <f>D3-F3-G3-H3</f>
        <v>-3.4757142857142889E-2</v>
      </c>
      <c r="M3" s="28">
        <f>L3-I3-J3</f>
        <v>-5.3555866974122276E-2</v>
      </c>
      <c r="N3" s="30">
        <f>E3-F3-G3-H3</f>
        <v>5.5546709871292163E-2</v>
      </c>
      <c r="O3" s="31">
        <f>N3-I3-J3</f>
        <v>3.6747985754312776E-2</v>
      </c>
    </row>
    <row r="4" spans="1:15" x14ac:dyDescent="0.2">
      <c r="A4" s="23">
        <v>6</v>
      </c>
      <c r="B4" s="24">
        <v>0.05</v>
      </c>
      <c r="C4" s="25">
        <v>0.12</v>
      </c>
      <c r="D4" s="26">
        <f t="shared" ref="D4:D6" si="0">B4*12/A4/(1+C4)</f>
        <v>8.9285714285714288E-2</v>
      </c>
      <c r="E4" s="26">
        <f>C44</f>
        <v>0.2347647130489349</v>
      </c>
      <c r="F4" s="27">
        <v>0.14249999999999999</v>
      </c>
      <c r="G4" s="28">
        <v>2E-3</v>
      </c>
      <c r="H4" s="28">
        <v>2.3999999999999998E-3</v>
      </c>
      <c r="I4" s="28">
        <v>1.4999999999999999E-2</v>
      </c>
      <c r="J4" s="29">
        <v>7.6158690329000151E-3</v>
      </c>
      <c r="K4" s="27">
        <f t="shared" ref="K4:K6" si="1">SUM(F4:J4)</f>
        <v>0.1695158690329</v>
      </c>
      <c r="L4" s="28">
        <f t="shared" ref="L4:L6" si="2">D4-F4-G4-H4</f>
        <v>-5.7614285714285701E-2</v>
      </c>
      <c r="M4" s="28">
        <f t="shared" ref="M4:M6" si="3">L4-I4-J4</f>
        <v>-8.0230154747185714E-2</v>
      </c>
      <c r="N4" s="30">
        <f t="shared" ref="N4:N6" si="4">E4-F4-G4-H4</f>
        <v>8.7864713048934909E-2</v>
      </c>
      <c r="O4" s="31">
        <f t="shared" ref="O4:O6" si="5">N4-I4-J4</f>
        <v>6.5248844016034896E-2</v>
      </c>
    </row>
    <row r="5" spans="1:15" x14ac:dyDescent="0.2">
      <c r="A5" s="23">
        <v>12</v>
      </c>
      <c r="B5" s="24">
        <v>0.09</v>
      </c>
      <c r="C5" s="25">
        <v>0.12</v>
      </c>
      <c r="D5" s="26">
        <f t="shared" si="0"/>
        <v>8.0357142857142863E-2</v>
      </c>
      <c r="E5" s="26">
        <f>D44</f>
        <v>0.26931316256523141</v>
      </c>
      <c r="F5" s="27">
        <v>0.14949999999999999</v>
      </c>
      <c r="G5" s="28">
        <v>2E-3</v>
      </c>
      <c r="H5" s="28">
        <v>2.3999999999999998E-3</v>
      </c>
      <c r="I5" s="28">
        <v>1.4999999999999999E-2</v>
      </c>
      <c r="J5" s="29">
        <v>1.5305778999783071E-2</v>
      </c>
      <c r="K5" s="27">
        <f t="shared" si="1"/>
        <v>0.18420577899978308</v>
      </c>
      <c r="L5" s="28">
        <f t="shared" si="2"/>
        <v>-7.3542857142857132E-2</v>
      </c>
      <c r="M5" s="28">
        <f t="shared" si="3"/>
        <v>-0.1038486361426402</v>
      </c>
      <c r="N5" s="30">
        <f t="shared" si="4"/>
        <v>0.11541316256523142</v>
      </c>
      <c r="O5" s="31">
        <f t="shared" si="5"/>
        <v>8.510738356544835E-2</v>
      </c>
    </row>
    <row r="6" spans="1:15" x14ac:dyDescent="0.2">
      <c r="A6" s="32">
        <v>24</v>
      </c>
      <c r="B6" s="33">
        <v>0.15</v>
      </c>
      <c r="C6" s="34">
        <v>0.12</v>
      </c>
      <c r="D6" s="35">
        <f t="shared" si="0"/>
        <v>6.6964285714285712E-2</v>
      </c>
      <c r="E6" s="35">
        <f>E44</f>
        <v>0.24680564999580387</v>
      </c>
      <c r="F6" s="36">
        <v>0.13200000000000001</v>
      </c>
      <c r="G6" s="37">
        <v>2E-3</v>
      </c>
      <c r="H6" s="37">
        <v>2.3999999999999998E-3</v>
      </c>
      <c r="I6" s="37">
        <v>1.4999999999999999E-2</v>
      </c>
      <c r="J6" s="38">
        <f>J5*2</f>
        <v>3.0611557999566143E-2</v>
      </c>
      <c r="K6" s="36">
        <f t="shared" si="1"/>
        <v>0.18201155799956617</v>
      </c>
      <c r="L6" s="37">
        <f t="shared" si="2"/>
        <v>-6.9435714285714295E-2</v>
      </c>
      <c r="M6" s="37">
        <f t="shared" si="3"/>
        <v>-0.11504727228528044</v>
      </c>
      <c r="N6" s="39">
        <f t="shared" si="4"/>
        <v>0.11040564999580386</v>
      </c>
      <c r="O6" s="40">
        <f t="shared" si="5"/>
        <v>6.4794091996237729E-2</v>
      </c>
    </row>
    <row r="8" spans="1:15" x14ac:dyDescent="0.2">
      <c r="A8" s="18" t="s">
        <v>29</v>
      </c>
    </row>
    <row r="10" spans="1:15" x14ac:dyDescent="0.2">
      <c r="A10" s="16" t="s">
        <v>31</v>
      </c>
      <c r="B10" s="50">
        <v>0.03</v>
      </c>
      <c r="C10" s="50">
        <v>0.06</v>
      </c>
      <c r="D10" s="50">
        <v>0.12</v>
      </c>
      <c r="E10" s="50">
        <v>0.2</v>
      </c>
    </row>
    <row r="11" spans="1:15" x14ac:dyDescent="0.2">
      <c r="A11" s="16" t="s">
        <v>19</v>
      </c>
      <c r="B11" s="17">
        <v>1000000</v>
      </c>
      <c r="C11" s="17">
        <v>1000000</v>
      </c>
      <c r="D11" s="17">
        <v>1000000</v>
      </c>
      <c r="E11" s="17">
        <v>1000000</v>
      </c>
      <c r="J11" s="51"/>
    </row>
    <row r="12" spans="1:15" x14ac:dyDescent="0.2">
      <c r="A12" s="16" t="s">
        <v>23</v>
      </c>
      <c r="B12" s="17">
        <v>3</v>
      </c>
      <c r="C12" s="17">
        <v>6</v>
      </c>
      <c r="D12" s="17">
        <v>12</v>
      </c>
      <c r="E12" s="16">
        <v>24</v>
      </c>
      <c r="J12" s="16" t="s">
        <v>23</v>
      </c>
      <c r="K12" s="17">
        <v>3</v>
      </c>
      <c r="L12" s="17">
        <v>6</v>
      </c>
      <c r="M12" s="17">
        <v>12</v>
      </c>
      <c r="N12" s="16">
        <v>24</v>
      </c>
    </row>
    <row r="13" spans="1:15" x14ac:dyDescent="0.2">
      <c r="A13" s="16" t="s">
        <v>30</v>
      </c>
      <c r="B13" s="17">
        <f>B11*B10</f>
        <v>30000</v>
      </c>
      <c r="C13" s="17">
        <f t="shared" ref="C13:E13" si="6">C11*C10</f>
        <v>60000</v>
      </c>
      <c r="D13" s="17">
        <f t="shared" si="6"/>
        <v>120000</v>
      </c>
      <c r="E13" s="17">
        <f t="shared" si="6"/>
        <v>200000</v>
      </c>
      <c r="J13" s="16" t="s">
        <v>33</v>
      </c>
      <c r="K13" s="50">
        <v>2.5000000000000001E-2</v>
      </c>
      <c r="L13" s="50">
        <v>4.4999999999999998E-2</v>
      </c>
      <c r="M13" s="50">
        <v>8.6999999999999994E-2</v>
      </c>
      <c r="N13" s="50">
        <v>0.157</v>
      </c>
      <c r="O13" s="16" t="s">
        <v>34</v>
      </c>
    </row>
    <row r="14" spans="1:15" x14ac:dyDescent="0.2">
      <c r="J14" s="16" t="s">
        <v>35</v>
      </c>
      <c r="K14" s="50">
        <v>0.03</v>
      </c>
      <c r="L14" s="50">
        <v>0.06</v>
      </c>
      <c r="M14" s="50">
        <v>0.12</v>
      </c>
      <c r="N14" s="50">
        <v>0.2</v>
      </c>
    </row>
    <row r="15" spans="1:15" x14ac:dyDescent="0.2">
      <c r="A15" s="41" t="s">
        <v>21</v>
      </c>
      <c r="B15" s="42"/>
      <c r="C15" s="42"/>
      <c r="D15" s="42"/>
      <c r="J15" s="16" t="s">
        <v>36</v>
      </c>
      <c r="K15" s="50">
        <v>3.6747985754312776E-2</v>
      </c>
      <c r="L15" s="50">
        <v>6.5248844016034896E-2</v>
      </c>
      <c r="M15" s="50">
        <v>8.510738356544835E-2</v>
      </c>
      <c r="N15" s="50">
        <v>6.4794091996237729E-2</v>
      </c>
    </row>
    <row r="16" spans="1:15" x14ac:dyDescent="0.2">
      <c r="A16" s="43"/>
      <c r="B16" s="44" t="s">
        <v>24</v>
      </c>
      <c r="C16" s="44" t="s">
        <v>25</v>
      </c>
      <c r="D16" s="44" t="s">
        <v>26</v>
      </c>
      <c r="E16" s="44" t="s">
        <v>32</v>
      </c>
    </row>
    <row r="17" spans="1:5" x14ac:dyDescent="0.2">
      <c r="A17" s="45" t="s">
        <v>20</v>
      </c>
      <c r="B17" s="46">
        <v>0.03</v>
      </c>
      <c r="C17" s="46">
        <v>0.05</v>
      </c>
      <c r="D17" s="46">
        <v>0.09</v>
      </c>
      <c r="E17" s="46">
        <v>0.09</v>
      </c>
    </row>
    <row r="18" spans="1:5" x14ac:dyDescent="0.2">
      <c r="A18" s="47">
        <v>44743</v>
      </c>
      <c r="B18" s="48">
        <f>B11</f>
        <v>1000000</v>
      </c>
      <c r="C18" s="48">
        <f t="shared" ref="C18:D18" si="7">C11</f>
        <v>1000000</v>
      </c>
      <c r="D18" s="48">
        <f t="shared" si="7"/>
        <v>1000000</v>
      </c>
      <c r="E18" s="48">
        <f t="shared" ref="E18" si="8">E11</f>
        <v>1000000</v>
      </c>
    </row>
    <row r="19" spans="1:5" x14ac:dyDescent="0.2">
      <c r="A19" s="47">
        <v>44749</v>
      </c>
      <c r="B19" s="48">
        <f>-B13</f>
        <v>-30000</v>
      </c>
      <c r="C19" s="48">
        <f>-C13</f>
        <v>-60000</v>
      </c>
      <c r="D19" s="48">
        <f>-D13</f>
        <v>-120000</v>
      </c>
      <c r="E19" s="48">
        <f>-E13</f>
        <v>-200000</v>
      </c>
    </row>
    <row r="20" spans="1:5" x14ac:dyDescent="0.2">
      <c r="A20" s="47">
        <v>44774</v>
      </c>
      <c r="B20" s="48">
        <f t="shared" ref="B20:E22" si="9">-$B$11/B$12</f>
        <v>-333333.33333333331</v>
      </c>
      <c r="C20" s="48">
        <f t="shared" si="9"/>
        <v>-166666.66666666666</v>
      </c>
      <c r="D20" s="48">
        <f t="shared" si="9"/>
        <v>-83333.333333333328</v>
      </c>
      <c r="E20" s="48">
        <f t="shared" si="9"/>
        <v>-41666.666666666664</v>
      </c>
    </row>
    <row r="21" spans="1:5" x14ac:dyDescent="0.2">
      <c r="A21" s="47">
        <v>44805</v>
      </c>
      <c r="B21" s="48">
        <f t="shared" si="9"/>
        <v>-333333.33333333331</v>
      </c>
      <c r="C21" s="48">
        <f t="shared" si="9"/>
        <v>-166666.66666666666</v>
      </c>
      <c r="D21" s="48">
        <f t="shared" si="9"/>
        <v>-83333.333333333328</v>
      </c>
      <c r="E21" s="48">
        <f t="shared" si="9"/>
        <v>-41666.666666666664</v>
      </c>
    </row>
    <row r="22" spans="1:5" x14ac:dyDescent="0.2">
      <c r="A22" s="47">
        <v>44835</v>
      </c>
      <c r="B22" s="48">
        <f t="shared" si="9"/>
        <v>-333333.33333333331</v>
      </c>
      <c r="C22" s="48">
        <f t="shared" si="9"/>
        <v>-166666.66666666666</v>
      </c>
      <c r="D22" s="48">
        <f t="shared" si="9"/>
        <v>-83333.333333333328</v>
      </c>
      <c r="E22" s="48">
        <f t="shared" si="9"/>
        <v>-41666.666666666664</v>
      </c>
    </row>
    <row r="23" spans="1:5" x14ac:dyDescent="0.2">
      <c r="A23" s="47">
        <v>44866</v>
      </c>
      <c r="B23" s="48"/>
      <c r="C23" s="48">
        <f t="shared" ref="C23:E25" si="10">-$B$11/C$12</f>
        <v>-166666.66666666666</v>
      </c>
      <c r="D23" s="48">
        <f t="shared" si="10"/>
        <v>-83333.333333333328</v>
      </c>
      <c r="E23" s="48">
        <f t="shared" si="10"/>
        <v>-41666.666666666664</v>
      </c>
    </row>
    <row r="24" spans="1:5" x14ac:dyDescent="0.2">
      <c r="A24" s="47">
        <v>44896</v>
      </c>
      <c r="B24" s="48"/>
      <c r="C24" s="48">
        <f t="shared" si="10"/>
        <v>-166666.66666666666</v>
      </c>
      <c r="D24" s="48">
        <f t="shared" si="10"/>
        <v>-83333.333333333328</v>
      </c>
      <c r="E24" s="48">
        <f t="shared" si="10"/>
        <v>-41666.666666666664</v>
      </c>
    </row>
    <row r="25" spans="1:5" x14ac:dyDescent="0.2">
      <c r="A25" s="47">
        <v>44927</v>
      </c>
      <c r="B25" s="48"/>
      <c r="C25" s="48">
        <f t="shared" si="10"/>
        <v>-166666.66666666666</v>
      </c>
      <c r="D25" s="48">
        <f t="shared" si="10"/>
        <v>-83333.333333333328</v>
      </c>
      <c r="E25" s="48">
        <f t="shared" si="10"/>
        <v>-41666.666666666664</v>
      </c>
    </row>
    <row r="26" spans="1:5" x14ac:dyDescent="0.2">
      <c r="A26" s="47">
        <v>44958</v>
      </c>
      <c r="B26" s="48"/>
      <c r="C26" s="48"/>
      <c r="D26" s="48">
        <f t="shared" ref="D26:E31" si="11">-$B$11/D$12</f>
        <v>-83333.333333333328</v>
      </c>
      <c r="E26" s="48">
        <f t="shared" si="11"/>
        <v>-41666.666666666664</v>
      </c>
    </row>
    <row r="27" spans="1:5" x14ac:dyDescent="0.2">
      <c r="A27" s="47">
        <v>44986</v>
      </c>
      <c r="B27" s="48"/>
      <c r="C27" s="48"/>
      <c r="D27" s="48">
        <f t="shared" si="11"/>
        <v>-83333.333333333328</v>
      </c>
      <c r="E27" s="48">
        <f t="shared" si="11"/>
        <v>-41666.666666666664</v>
      </c>
    </row>
    <row r="28" spans="1:5" x14ac:dyDescent="0.2">
      <c r="A28" s="47">
        <v>45017</v>
      </c>
      <c r="B28" s="48"/>
      <c r="C28" s="48"/>
      <c r="D28" s="48">
        <f t="shared" si="11"/>
        <v>-83333.333333333328</v>
      </c>
      <c r="E28" s="48">
        <f t="shared" si="11"/>
        <v>-41666.666666666664</v>
      </c>
    </row>
    <row r="29" spans="1:5" x14ac:dyDescent="0.2">
      <c r="A29" s="47">
        <v>45047</v>
      </c>
      <c r="B29" s="48"/>
      <c r="C29" s="48"/>
      <c r="D29" s="48">
        <f t="shared" si="11"/>
        <v>-83333.333333333328</v>
      </c>
      <c r="E29" s="48">
        <f t="shared" si="11"/>
        <v>-41666.666666666664</v>
      </c>
    </row>
    <row r="30" spans="1:5" x14ac:dyDescent="0.2">
      <c r="A30" s="47">
        <v>45078</v>
      </c>
      <c r="B30" s="48"/>
      <c r="C30" s="48"/>
      <c r="D30" s="48">
        <f t="shared" si="11"/>
        <v>-83333.333333333328</v>
      </c>
      <c r="E30" s="48">
        <f t="shared" si="11"/>
        <v>-41666.666666666664</v>
      </c>
    </row>
    <row r="31" spans="1:5" x14ac:dyDescent="0.2">
      <c r="A31" s="47">
        <v>45108</v>
      </c>
      <c r="B31" s="48"/>
      <c r="C31" s="48"/>
      <c r="D31" s="48">
        <f t="shared" si="11"/>
        <v>-83333.333333333328</v>
      </c>
      <c r="E31" s="48">
        <f>-$E$11/E$12</f>
        <v>-41666.666666666664</v>
      </c>
    </row>
    <row r="32" spans="1:5" x14ac:dyDescent="0.2">
      <c r="A32" s="47">
        <v>45139</v>
      </c>
      <c r="B32" s="48"/>
      <c r="C32" s="48"/>
      <c r="D32" s="48"/>
      <c r="E32" s="48">
        <f t="shared" ref="E32:E43" si="12">-$E$11/E$12</f>
        <v>-41666.666666666664</v>
      </c>
    </row>
    <row r="33" spans="1:5" x14ac:dyDescent="0.2">
      <c r="A33" s="47">
        <v>45170</v>
      </c>
      <c r="B33" s="48"/>
      <c r="C33" s="48"/>
      <c r="D33" s="48"/>
      <c r="E33" s="48">
        <f t="shared" si="12"/>
        <v>-41666.666666666664</v>
      </c>
    </row>
    <row r="34" spans="1:5" x14ac:dyDescent="0.2">
      <c r="A34" s="47">
        <v>45200</v>
      </c>
      <c r="B34" s="48"/>
      <c r="C34" s="48"/>
      <c r="D34" s="48"/>
      <c r="E34" s="48">
        <f t="shared" si="12"/>
        <v>-41666.666666666664</v>
      </c>
    </row>
    <row r="35" spans="1:5" x14ac:dyDescent="0.2">
      <c r="A35" s="47">
        <v>45231</v>
      </c>
      <c r="B35" s="48"/>
      <c r="C35" s="48"/>
      <c r="D35" s="48"/>
      <c r="E35" s="48">
        <f t="shared" si="12"/>
        <v>-41666.666666666664</v>
      </c>
    </row>
    <row r="36" spans="1:5" x14ac:dyDescent="0.2">
      <c r="A36" s="47">
        <v>45261</v>
      </c>
      <c r="B36" s="48"/>
      <c r="C36" s="48"/>
      <c r="D36" s="48"/>
      <c r="E36" s="48">
        <f t="shared" si="12"/>
        <v>-41666.666666666664</v>
      </c>
    </row>
    <row r="37" spans="1:5" x14ac:dyDescent="0.2">
      <c r="A37" s="47">
        <v>45292</v>
      </c>
      <c r="B37" s="48"/>
      <c r="C37" s="48"/>
      <c r="D37" s="48"/>
      <c r="E37" s="48">
        <f t="shared" si="12"/>
        <v>-41666.666666666664</v>
      </c>
    </row>
    <row r="38" spans="1:5" x14ac:dyDescent="0.2">
      <c r="A38" s="47">
        <v>45323</v>
      </c>
      <c r="B38" s="48"/>
      <c r="C38" s="48"/>
      <c r="D38" s="48"/>
      <c r="E38" s="48">
        <f t="shared" si="12"/>
        <v>-41666.666666666664</v>
      </c>
    </row>
    <row r="39" spans="1:5" x14ac:dyDescent="0.2">
      <c r="A39" s="47">
        <v>45352</v>
      </c>
      <c r="B39" s="48"/>
      <c r="C39" s="48"/>
      <c r="D39" s="48"/>
      <c r="E39" s="48">
        <f t="shared" si="12"/>
        <v>-41666.666666666664</v>
      </c>
    </row>
    <row r="40" spans="1:5" x14ac:dyDescent="0.2">
      <c r="A40" s="47">
        <v>45383</v>
      </c>
      <c r="B40" s="48"/>
      <c r="C40" s="48"/>
      <c r="D40" s="48"/>
      <c r="E40" s="48">
        <f t="shared" si="12"/>
        <v>-41666.666666666664</v>
      </c>
    </row>
    <row r="41" spans="1:5" x14ac:dyDescent="0.2">
      <c r="A41" s="47">
        <v>45413</v>
      </c>
      <c r="B41" s="48"/>
      <c r="C41" s="48"/>
      <c r="D41" s="48"/>
      <c r="E41" s="48">
        <f t="shared" si="12"/>
        <v>-41666.666666666664</v>
      </c>
    </row>
    <row r="42" spans="1:5" x14ac:dyDescent="0.2">
      <c r="A42" s="47">
        <v>45444</v>
      </c>
      <c r="B42" s="48"/>
      <c r="C42" s="48"/>
      <c r="D42" s="48"/>
      <c r="E42" s="48">
        <f t="shared" si="12"/>
        <v>-41666.666666666664</v>
      </c>
    </row>
    <row r="43" spans="1:5" x14ac:dyDescent="0.2">
      <c r="A43" s="47">
        <v>45474</v>
      </c>
      <c r="B43" s="48"/>
      <c r="C43" s="48"/>
      <c r="D43" s="48"/>
      <c r="E43" s="48">
        <f t="shared" si="12"/>
        <v>-41666.666666666664</v>
      </c>
    </row>
    <row r="44" spans="1:5" x14ac:dyDescent="0.2">
      <c r="A44" s="44" t="s">
        <v>22</v>
      </c>
      <c r="B44" s="49">
        <f>XIRR(B18:B22,A18:A22)</f>
        <v>0.19744670987129218</v>
      </c>
      <c r="C44" s="49">
        <f>XIRR(C18:C25,A18:A25)</f>
        <v>0.2347647130489349</v>
      </c>
      <c r="D44" s="49">
        <f>XIRR(D18:D31,A18:A31)</f>
        <v>0.26931316256523141</v>
      </c>
      <c r="E44" s="49">
        <f>XIRR(E18:E43,A18:A43)</f>
        <v>0.24680564999580387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D38" sqref="D38"/>
    </sheetView>
  </sheetViews>
  <sheetFormatPr defaultColWidth="9.140625" defaultRowHeight="11.25" x14ac:dyDescent="0.2"/>
  <cols>
    <col min="1" max="1" width="24.28515625" style="4" customWidth="1"/>
    <col min="2" max="2" width="6.28515625" style="4" bestFit="1" customWidth="1"/>
    <col min="3" max="4" width="5.42578125" style="4" bestFit="1" customWidth="1"/>
    <col min="5" max="5" width="9.85546875" style="4" bestFit="1" customWidth="1"/>
    <col min="6" max="6" width="5.42578125" style="4" bestFit="1" customWidth="1"/>
    <col min="7" max="7" width="9.85546875" style="4" bestFit="1" customWidth="1"/>
    <col min="8" max="8" width="9.85546875" style="4" customWidth="1"/>
    <col min="9" max="11" width="10" style="4" customWidth="1"/>
    <col min="12" max="12" width="6.42578125" style="1" bestFit="1" customWidth="1"/>
    <col min="13" max="13" width="9.140625" style="1"/>
    <col min="14" max="14" width="22.7109375" style="1" customWidth="1"/>
    <col min="15" max="16384" width="9.140625" style="1"/>
  </cols>
  <sheetData>
    <row r="1" spans="1:13" s="10" customFormat="1" ht="42" customHeight="1" x14ac:dyDescent="0.2">
      <c r="A1" s="8" t="s">
        <v>10</v>
      </c>
      <c r="B1" s="9"/>
      <c r="C1" s="9"/>
      <c r="D1" s="9"/>
      <c r="E1" s="9"/>
      <c r="F1" s="9"/>
      <c r="G1" s="9"/>
      <c r="H1" s="9"/>
      <c r="I1" s="221" t="s">
        <v>13</v>
      </c>
      <c r="J1" s="221"/>
      <c r="K1" s="12"/>
      <c r="L1" s="221" t="s">
        <v>14</v>
      </c>
      <c r="M1" s="221"/>
    </row>
    <row r="2" spans="1:13" s="2" customFormat="1" ht="45" x14ac:dyDescent="0.2">
      <c r="A2" s="3" t="s">
        <v>4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0</v>
      </c>
      <c r="G2" s="3" t="s">
        <v>9</v>
      </c>
      <c r="H2" s="3" t="s">
        <v>12</v>
      </c>
      <c r="I2" s="3" t="s">
        <v>7</v>
      </c>
      <c r="J2" s="3" t="s">
        <v>8</v>
      </c>
      <c r="K2" s="3" t="s">
        <v>6</v>
      </c>
      <c r="L2" s="3" t="s">
        <v>7</v>
      </c>
      <c r="M2" s="3" t="s">
        <v>8</v>
      </c>
    </row>
    <row r="3" spans="1:13" x14ac:dyDescent="0.2">
      <c r="A3" s="4">
        <v>3</v>
      </c>
      <c r="B3" s="5">
        <v>0.13750000000000001</v>
      </c>
      <c r="C3" s="6">
        <v>2E-3</v>
      </c>
      <c r="D3" s="6">
        <v>3.5999999999999999E-3</v>
      </c>
      <c r="E3" s="6">
        <v>1.4999999999999999E-2</v>
      </c>
      <c r="F3" s="15">
        <v>3.7987241169793904E-3</v>
      </c>
      <c r="G3" s="5">
        <f>SUM(B3:F3)</f>
        <v>0.16189872411697942</v>
      </c>
      <c r="H3" s="5">
        <v>0.22989999999999999</v>
      </c>
      <c r="I3" s="6">
        <f>H3-SUM(B3:D3)</f>
        <v>8.6799999999999988E-2</v>
      </c>
      <c r="J3" s="6">
        <f>I3-SUM(E3:F3)</f>
        <v>6.8001275883020601E-2</v>
      </c>
      <c r="K3" s="7">
        <v>0.24990000000000001</v>
      </c>
      <c r="L3" s="6">
        <f>K3-SUM(B3:D3)</f>
        <v>0.10680000000000001</v>
      </c>
      <c r="M3" s="6">
        <f>L3-SUM(E3:F3)</f>
        <v>8.8001275883020619E-2</v>
      </c>
    </row>
    <row r="4" spans="1:13" x14ac:dyDescent="0.2">
      <c r="A4" s="4">
        <v>6</v>
      </c>
      <c r="B4" s="5">
        <v>0.14249999999999999</v>
      </c>
      <c r="C4" s="6">
        <v>2E-3</v>
      </c>
      <c r="D4" s="6">
        <v>3.5999999999999999E-3</v>
      </c>
      <c r="E4" s="6">
        <v>1.4999999999999999E-2</v>
      </c>
      <c r="F4" s="15">
        <v>7.6158690329000151E-3</v>
      </c>
      <c r="G4" s="5">
        <f t="shared" ref="G4:G17" si="0">SUM(B4:F4)</f>
        <v>0.17071586903289998</v>
      </c>
      <c r="H4" s="5">
        <v>0.22989999999999999</v>
      </c>
      <c r="I4" s="6">
        <f t="shared" ref="I4:I18" si="1">H4-SUM(B4:D4)</f>
        <v>8.1800000000000012E-2</v>
      </c>
      <c r="J4" s="6">
        <f t="shared" ref="J4:J17" si="2">I4-SUM(E4:F4)</f>
        <v>5.9184130967099999E-2</v>
      </c>
      <c r="K4" s="7">
        <v>0.24990000000000001</v>
      </c>
      <c r="L4" s="6">
        <f t="shared" ref="L4:L18" si="3">K4-SUM(B4:D4)</f>
        <v>0.10180000000000003</v>
      </c>
      <c r="M4" s="6">
        <f t="shared" ref="M4:M18" si="4">L4-SUM(E4:F4)</f>
        <v>7.9184130967100017E-2</v>
      </c>
    </row>
    <row r="5" spans="1:13" x14ac:dyDescent="0.2">
      <c r="A5" s="4">
        <v>9</v>
      </c>
      <c r="B5" s="5">
        <v>0.14949999999999999</v>
      </c>
      <c r="C5" s="6">
        <v>2E-3</v>
      </c>
      <c r="D5" s="6">
        <v>3.5999999999999999E-3</v>
      </c>
      <c r="E5" s="6">
        <v>1.4999999999999999E-2</v>
      </c>
      <c r="F5" s="15">
        <v>1.1451524074026036E-2</v>
      </c>
      <c r="G5" s="5">
        <f t="shared" si="0"/>
        <v>0.181551524074026</v>
      </c>
      <c r="H5" s="5">
        <v>0.22989999999999999</v>
      </c>
      <c r="I5" s="6">
        <f t="shared" si="1"/>
        <v>7.4800000000000005E-2</v>
      </c>
      <c r="J5" s="6">
        <f t="shared" si="2"/>
        <v>4.8348475925973966E-2</v>
      </c>
      <c r="K5" s="7">
        <v>0.24990000000000001</v>
      </c>
      <c r="L5" s="6">
        <f t="shared" si="3"/>
        <v>9.4800000000000023E-2</v>
      </c>
      <c r="M5" s="6">
        <f t="shared" si="4"/>
        <v>6.8348475925973984E-2</v>
      </c>
    </row>
    <row r="6" spans="1:13" x14ac:dyDescent="0.2">
      <c r="A6" s="4">
        <v>12</v>
      </c>
      <c r="B6" s="5">
        <v>0.13200000000000001</v>
      </c>
      <c r="C6" s="6">
        <v>2E-3</v>
      </c>
      <c r="D6" s="6">
        <v>3.5999999999999999E-3</v>
      </c>
      <c r="E6" s="6">
        <v>1.4999999999999999E-2</v>
      </c>
      <c r="F6" s="15">
        <v>1.5305778999783071E-2</v>
      </c>
      <c r="G6" s="5">
        <f t="shared" si="0"/>
        <v>0.1679057789997831</v>
      </c>
      <c r="H6" s="5">
        <v>0.22989999999999999</v>
      </c>
      <c r="I6" s="6">
        <f t="shared" si="1"/>
        <v>9.2299999999999993E-2</v>
      </c>
      <c r="J6" s="6">
        <f t="shared" si="2"/>
        <v>6.1994221000216926E-2</v>
      </c>
      <c r="K6" s="7">
        <v>0.24990000000000001</v>
      </c>
      <c r="L6" s="6">
        <f t="shared" si="3"/>
        <v>0.11230000000000001</v>
      </c>
      <c r="M6" s="6">
        <f t="shared" si="4"/>
        <v>8.1994221000216944E-2</v>
      </c>
    </row>
    <row r="7" spans="1:13" x14ac:dyDescent="0.2">
      <c r="A7" s="4">
        <v>15</v>
      </c>
      <c r="B7" s="5">
        <v>0.13200000000000001</v>
      </c>
      <c r="C7" s="6">
        <v>2E-3</v>
      </c>
      <c r="D7" s="6">
        <v>3.5999999999999999E-3</v>
      </c>
      <c r="E7" s="6">
        <v>1.4999999999999999E-2</v>
      </c>
      <c r="F7" s="15">
        <v>1.9178724004858747E-2</v>
      </c>
      <c r="G7" s="5">
        <f t="shared" si="0"/>
        <v>0.17177872400485877</v>
      </c>
      <c r="H7" s="5">
        <v>0.22989999999999999</v>
      </c>
      <c r="I7" s="6">
        <f t="shared" si="1"/>
        <v>9.2299999999999993E-2</v>
      </c>
      <c r="J7" s="6">
        <f t="shared" si="2"/>
        <v>5.8121275995141247E-2</v>
      </c>
      <c r="K7" s="7">
        <v>0.24990000000000001</v>
      </c>
      <c r="L7" s="6">
        <f t="shared" si="3"/>
        <v>0.11230000000000001</v>
      </c>
      <c r="M7" s="6">
        <f t="shared" si="4"/>
        <v>7.8121275995141265E-2</v>
      </c>
    </row>
    <row r="8" spans="1:13" x14ac:dyDescent="0.2">
      <c r="A8" s="4">
        <v>18</v>
      </c>
      <c r="B8" s="5">
        <v>0.13200000000000001</v>
      </c>
      <c r="C8" s="6">
        <v>2E-3</v>
      </c>
      <c r="D8" s="6">
        <v>3.5999999999999999E-3</v>
      </c>
      <c r="E8" s="6">
        <v>1.4999999999999999E-2</v>
      </c>
      <c r="F8" s="15">
        <v>2.3070449721313328E-2</v>
      </c>
      <c r="G8" s="5">
        <f t="shared" si="0"/>
        <v>0.17567044972131335</v>
      </c>
      <c r="H8" s="5">
        <v>0.22989999999999999</v>
      </c>
      <c r="I8" s="6">
        <f t="shared" si="1"/>
        <v>9.2299999999999993E-2</v>
      </c>
      <c r="J8" s="6">
        <f t="shared" si="2"/>
        <v>5.4229550278686665E-2</v>
      </c>
      <c r="K8" s="7">
        <v>0.24990000000000001</v>
      </c>
      <c r="L8" s="6">
        <f t="shared" si="3"/>
        <v>0.11230000000000001</v>
      </c>
      <c r="M8" s="6">
        <f t="shared" si="4"/>
        <v>7.422955027868669E-2</v>
      </c>
    </row>
    <row r="9" spans="1:13" x14ac:dyDescent="0.2">
      <c r="A9" s="4">
        <v>21</v>
      </c>
      <c r="B9" s="5">
        <v>0.13200000000000001</v>
      </c>
      <c r="C9" s="6">
        <v>2E-3</v>
      </c>
      <c r="D9" s="6">
        <v>3.5999999999999999E-3</v>
      </c>
      <c r="E9" s="6">
        <v>1.4999999999999999E-2</v>
      </c>
      <c r="F9" s="15">
        <v>2.6981047220700861E-2</v>
      </c>
      <c r="G9" s="5">
        <f t="shared" si="0"/>
        <v>0.17958104722070087</v>
      </c>
      <c r="H9" s="5">
        <v>0.22989999999999999</v>
      </c>
      <c r="I9" s="6">
        <f t="shared" si="1"/>
        <v>9.2299999999999993E-2</v>
      </c>
      <c r="J9" s="6">
        <f t="shared" si="2"/>
        <v>5.0318952779299132E-2</v>
      </c>
      <c r="K9" s="7">
        <v>0.24990000000000001</v>
      </c>
      <c r="L9" s="6">
        <f t="shared" si="3"/>
        <v>0.11230000000000001</v>
      </c>
      <c r="M9" s="6">
        <f t="shared" si="4"/>
        <v>7.0318952779299143E-2</v>
      </c>
    </row>
    <row r="10" spans="1:13" x14ac:dyDescent="0.2">
      <c r="A10" s="4">
        <v>24</v>
      </c>
      <c r="B10" s="5">
        <v>0.13200000000000001</v>
      </c>
      <c r="C10" s="6">
        <v>2E-3</v>
      </c>
      <c r="D10" s="6">
        <v>3.5999999999999999E-3</v>
      </c>
      <c r="E10" s="6">
        <v>1.4999999999999999E-2</v>
      </c>
      <c r="F10" s="15">
        <v>3.0910608016199954E-2</v>
      </c>
      <c r="G10" s="5">
        <f t="shared" si="0"/>
        <v>0.18351060801619998</v>
      </c>
      <c r="H10" s="5">
        <v>0.22989999999999999</v>
      </c>
      <c r="I10" s="6">
        <f t="shared" si="1"/>
        <v>9.2299999999999993E-2</v>
      </c>
      <c r="J10" s="6">
        <f t="shared" si="2"/>
        <v>4.6389391983800043E-2</v>
      </c>
      <c r="K10" s="7">
        <v>0.24990000000000001</v>
      </c>
      <c r="L10" s="6">
        <f t="shared" si="3"/>
        <v>0.11230000000000001</v>
      </c>
      <c r="M10" s="6">
        <f t="shared" si="4"/>
        <v>6.6389391983800061E-2</v>
      </c>
    </row>
    <row r="11" spans="1:13" x14ac:dyDescent="0.2">
      <c r="A11" s="4">
        <v>27</v>
      </c>
      <c r="B11" s="5">
        <v>0.13200000000000001</v>
      </c>
      <c r="C11" s="6">
        <v>2E-3</v>
      </c>
      <c r="D11" s="6">
        <v>3.5999999999999999E-3</v>
      </c>
      <c r="E11" s="6">
        <v>1.4999999999999999E-2</v>
      </c>
      <c r="F11" s="15">
        <v>3.4859224064755709E-2</v>
      </c>
      <c r="G11" s="5">
        <f t="shared" si="0"/>
        <v>0.18745922406475574</v>
      </c>
      <c r="H11" s="5">
        <v>0.22989999999999999</v>
      </c>
      <c r="I11" s="6">
        <f t="shared" si="1"/>
        <v>9.2299999999999993E-2</v>
      </c>
      <c r="J11" s="6">
        <f t="shared" si="2"/>
        <v>4.2440775935244285E-2</v>
      </c>
      <c r="K11" s="7">
        <v>0.24990000000000001</v>
      </c>
      <c r="L11" s="6">
        <f t="shared" si="3"/>
        <v>0.11230000000000001</v>
      </c>
      <c r="M11" s="6">
        <f t="shared" si="4"/>
        <v>6.2440775935244303E-2</v>
      </c>
    </row>
    <row r="12" spans="1:13" x14ac:dyDescent="0.2">
      <c r="A12" s="4">
        <v>30</v>
      </c>
      <c r="B12" s="5">
        <v>0.13200000000000001</v>
      </c>
      <c r="C12" s="6">
        <v>2E-3</v>
      </c>
      <c r="D12" s="6">
        <v>3.5999999999999999E-3</v>
      </c>
      <c r="E12" s="6">
        <v>1.4999999999999999E-2</v>
      </c>
      <c r="F12" s="15">
        <v>3.8826987769231477E-2</v>
      </c>
      <c r="G12" s="5">
        <f t="shared" si="0"/>
        <v>0.1914269877692315</v>
      </c>
      <c r="H12" s="5">
        <v>0.22989999999999999</v>
      </c>
      <c r="I12" s="6">
        <f t="shared" si="1"/>
        <v>9.2299999999999993E-2</v>
      </c>
      <c r="J12" s="6">
        <f t="shared" si="2"/>
        <v>3.8473012230768516E-2</v>
      </c>
      <c r="K12" s="7">
        <v>0.24990000000000001</v>
      </c>
      <c r="L12" s="6">
        <f t="shared" si="3"/>
        <v>0.11230000000000001</v>
      </c>
      <c r="M12" s="6">
        <f t="shared" si="4"/>
        <v>5.8473012230768534E-2</v>
      </c>
    </row>
    <row r="13" spans="1:13" x14ac:dyDescent="0.2">
      <c r="A13" s="4">
        <v>33</v>
      </c>
      <c r="B13" s="5">
        <v>0.13200000000000001</v>
      </c>
      <c r="C13" s="6">
        <v>2E-3</v>
      </c>
      <c r="D13" s="6">
        <v>3.5999999999999999E-3</v>
      </c>
      <c r="E13" s="6">
        <v>1.4999999999999999E-2</v>
      </c>
      <c r="F13" s="15">
        <v>4.2813991980571092E-2</v>
      </c>
      <c r="G13" s="5">
        <f t="shared" si="0"/>
        <v>0.19541399198057111</v>
      </c>
      <c r="H13" s="5">
        <v>0.22989999999999999</v>
      </c>
      <c r="I13" s="6">
        <f t="shared" si="1"/>
        <v>9.2299999999999993E-2</v>
      </c>
      <c r="J13" s="6">
        <f t="shared" si="2"/>
        <v>3.4486008019428901E-2</v>
      </c>
      <c r="K13" s="7">
        <v>0.24990000000000001</v>
      </c>
      <c r="L13" s="6">
        <f t="shared" si="3"/>
        <v>0.11230000000000001</v>
      </c>
      <c r="M13" s="6">
        <f t="shared" si="4"/>
        <v>5.4486008019428919E-2</v>
      </c>
    </row>
    <row r="14" spans="1:13" x14ac:dyDescent="0.2">
      <c r="A14" s="4">
        <v>36</v>
      </c>
      <c r="B14" s="5">
        <v>0.13200000000000001</v>
      </c>
      <c r="C14" s="6">
        <v>2E-3</v>
      </c>
      <c r="D14" s="6">
        <v>3.5999999999999999E-3</v>
      </c>
      <c r="E14" s="6">
        <v>1.4999999999999999E-2</v>
      </c>
      <c r="F14" s="15">
        <v>4.6820329999971898E-2</v>
      </c>
      <c r="G14" s="5">
        <f t="shared" si="0"/>
        <v>0.19942032999997192</v>
      </c>
      <c r="H14" s="5">
        <v>0.22989999999999999</v>
      </c>
      <c r="I14" s="6">
        <f t="shared" si="1"/>
        <v>9.2299999999999993E-2</v>
      </c>
      <c r="J14" s="6">
        <f t="shared" si="2"/>
        <v>3.0479670000028096E-2</v>
      </c>
      <c r="K14" s="7">
        <v>0.24990000000000001</v>
      </c>
      <c r="L14" s="6">
        <f t="shared" si="3"/>
        <v>0.11230000000000001</v>
      </c>
      <c r="M14" s="6">
        <f t="shared" si="4"/>
        <v>5.0479670000028114E-2</v>
      </c>
    </row>
    <row r="15" spans="1:13" x14ac:dyDescent="0.2">
      <c r="A15" s="4">
        <v>39</v>
      </c>
      <c r="B15" s="5">
        <v>0.13200000000000001</v>
      </c>
      <c r="C15" s="6">
        <v>2E-3</v>
      </c>
      <c r="D15" s="6">
        <v>3.5999999999999999E-3</v>
      </c>
      <c r="E15" s="6">
        <v>1.4999999999999999E-2</v>
      </c>
      <c r="F15" s="15">
        <v>5.0846095581068146E-2</v>
      </c>
      <c r="G15" s="5">
        <f t="shared" si="0"/>
        <v>0.20344609558106816</v>
      </c>
      <c r="H15" s="5">
        <v>0.22989999999999999</v>
      </c>
      <c r="I15" s="6">
        <f t="shared" si="1"/>
        <v>9.2299999999999993E-2</v>
      </c>
      <c r="J15" s="6">
        <f t="shared" si="2"/>
        <v>2.6453904418931848E-2</v>
      </c>
      <c r="K15" s="7">
        <v>0.24990000000000001</v>
      </c>
      <c r="L15" s="6">
        <f t="shared" si="3"/>
        <v>0.11230000000000001</v>
      </c>
      <c r="M15" s="6">
        <f t="shared" si="4"/>
        <v>4.6453904418931866E-2</v>
      </c>
    </row>
    <row r="16" spans="1:13" x14ac:dyDescent="0.2">
      <c r="A16" s="4">
        <v>42</v>
      </c>
      <c r="B16" s="5">
        <v>0.13200000000000001</v>
      </c>
      <c r="C16" s="6">
        <v>2E-3</v>
      </c>
      <c r="D16" s="6">
        <v>3.5999999999999999E-3</v>
      </c>
      <c r="E16" s="6">
        <v>1.4999999999999999E-2</v>
      </c>
      <c r="F16" s="15">
        <v>5.4891382932124658E-2</v>
      </c>
      <c r="G16" s="5">
        <f t="shared" si="0"/>
        <v>0.20749138293212466</v>
      </c>
      <c r="H16" s="5">
        <v>0.22989999999999999</v>
      </c>
      <c r="I16" s="6">
        <f t="shared" si="1"/>
        <v>9.2299999999999993E-2</v>
      </c>
      <c r="J16" s="6">
        <f t="shared" si="2"/>
        <v>2.2408617067875336E-2</v>
      </c>
      <c r="K16" s="7">
        <v>0.24990000000000001</v>
      </c>
      <c r="L16" s="6">
        <f t="shared" si="3"/>
        <v>0.11230000000000001</v>
      </c>
      <c r="M16" s="6">
        <f t="shared" si="4"/>
        <v>4.2408617067875354E-2</v>
      </c>
    </row>
    <row r="17" spans="1:14" x14ac:dyDescent="0.2">
      <c r="A17" s="4">
        <v>45</v>
      </c>
      <c r="B17" s="5">
        <v>0.13200000000000001</v>
      </c>
      <c r="C17" s="6">
        <v>2E-3</v>
      </c>
      <c r="D17" s="6">
        <v>3.5999999999999999E-3</v>
      </c>
      <c r="E17" s="6">
        <v>1.4999999999999999E-2</v>
      </c>
      <c r="F17" s="15">
        <v>5.8956286718241692E-2</v>
      </c>
      <c r="G17" s="5">
        <f t="shared" si="0"/>
        <v>0.2115562867182417</v>
      </c>
      <c r="H17" s="5">
        <v>0.22989999999999999</v>
      </c>
      <c r="I17" s="6">
        <f t="shared" si="1"/>
        <v>9.2299999999999993E-2</v>
      </c>
      <c r="J17" s="6">
        <f t="shared" si="2"/>
        <v>1.8343713281758295E-2</v>
      </c>
      <c r="K17" s="7">
        <v>0.24990000000000001</v>
      </c>
      <c r="L17" s="6">
        <f t="shared" si="3"/>
        <v>0.11230000000000001</v>
      </c>
      <c r="M17" s="6">
        <f t="shared" si="4"/>
        <v>3.8343713281758313E-2</v>
      </c>
    </row>
    <row r="18" spans="1:14" x14ac:dyDescent="0.2">
      <c r="A18" s="4">
        <v>48</v>
      </c>
      <c r="B18" s="5">
        <v>0.13200000000000001</v>
      </c>
      <c r="C18" s="6">
        <v>2E-3</v>
      </c>
      <c r="D18" s="6">
        <v>3.5999999999999999E-3</v>
      </c>
      <c r="E18" s="6">
        <v>1.4999999999999999E-2</v>
      </c>
      <c r="F18" s="15">
        <v>6.3040902063570145E-2</v>
      </c>
      <c r="G18" s="5">
        <f>SUM(B18:F18)</f>
        <v>0.21564090206357017</v>
      </c>
      <c r="H18" s="5">
        <v>0.22989999999999999</v>
      </c>
      <c r="I18" s="6">
        <f t="shared" si="1"/>
        <v>9.2299999999999993E-2</v>
      </c>
      <c r="J18" s="6">
        <f>I18-SUM(E18:F18)</f>
        <v>1.4259097936429849E-2</v>
      </c>
      <c r="K18" s="7">
        <v>0.24990000000000001</v>
      </c>
      <c r="L18" s="6">
        <f t="shared" si="3"/>
        <v>0.11230000000000001</v>
      </c>
      <c r="M18" s="6">
        <f t="shared" si="4"/>
        <v>3.4259097936429866E-2</v>
      </c>
    </row>
    <row r="20" spans="1:14" s="10" customFormat="1" ht="42" customHeight="1" x14ac:dyDescent="0.2">
      <c r="A20" s="11" t="s">
        <v>11</v>
      </c>
      <c r="B20" s="9"/>
      <c r="C20" s="9"/>
      <c r="D20" s="9"/>
      <c r="E20" s="9"/>
      <c r="F20" s="9"/>
      <c r="G20" s="9"/>
      <c r="H20" s="9"/>
      <c r="I20" s="221" t="s">
        <v>13</v>
      </c>
      <c r="J20" s="221"/>
      <c r="K20" s="12"/>
      <c r="L20" s="221" t="s">
        <v>14</v>
      </c>
      <c r="M20" s="221"/>
    </row>
    <row r="21" spans="1:14" ht="45" x14ac:dyDescent="0.2">
      <c r="A21" s="3" t="s">
        <v>4</v>
      </c>
      <c r="B21" s="3" t="s">
        <v>1</v>
      </c>
      <c r="C21" s="3" t="s">
        <v>2</v>
      </c>
      <c r="D21" s="3" t="s">
        <v>3</v>
      </c>
      <c r="E21" s="3" t="s">
        <v>5</v>
      </c>
      <c r="F21" s="3" t="s">
        <v>0</v>
      </c>
      <c r="G21" s="3" t="s">
        <v>9</v>
      </c>
      <c r="H21" s="3" t="s">
        <v>12</v>
      </c>
      <c r="I21" s="3" t="s">
        <v>7</v>
      </c>
      <c r="J21" s="3" t="s">
        <v>8</v>
      </c>
      <c r="K21" s="3" t="s">
        <v>6</v>
      </c>
      <c r="L21" s="3" t="s">
        <v>7</v>
      </c>
      <c r="M21" s="3" t="s">
        <v>8</v>
      </c>
      <c r="N21" s="13" t="s">
        <v>15</v>
      </c>
    </row>
    <row r="22" spans="1:14" x14ac:dyDescent="0.2">
      <c r="A22" s="4">
        <v>3</v>
      </c>
      <c r="B22" s="5">
        <v>0.13750000000000001</v>
      </c>
      <c r="C22" s="6">
        <v>2E-3</v>
      </c>
      <c r="D22" s="6">
        <v>3.5999999999999999E-3</v>
      </c>
      <c r="E22" s="6">
        <v>1.4999999999999999E-2</v>
      </c>
      <c r="F22" s="15">
        <v>3.7987241169793904E-3</v>
      </c>
      <c r="G22" s="5">
        <f>SUM(B22:F22)</f>
        <v>0.16189872411697942</v>
      </c>
      <c r="H22" s="5">
        <v>0.24990000000000001</v>
      </c>
      <c r="I22" s="6">
        <f>H22-SUM(B22:D22)</f>
        <v>0.10680000000000001</v>
      </c>
      <c r="J22" s="6">
        <f>I22-SUM(E22:F22)</f>
        <v>8.8001275883020619E-2</v>
      </c>
      <c r="K22" s="7">
        <v>0.26989999999999997</v>
      </c>
      <c r="L22" s="6">
        <f>K22-SUM(B22:D22)</f>
        <v>0.12679999999999997</v>
      </c>
      <c r="M22" s="6">
        <f>L22-SUM(E22:F22)</f>
        <v>0.10800127588302058</v>
      </c>
      <c r="N22" s="14"/>
    </row>
    <row r="23" spans="1:14" x14ac:dyDescent="0.2">
      <c r="A23" s="4">
        <v>6</v>
      </c>
      <c r="B23" s="5">
        <v>0.14249999999999999</v>
      </c>
      <c r="C23" s="6">
        <v>2E-3</v>
      </c>
      <c r="D23" s="6">
        <v>3.5999999999999999E-3</v>
      </c>
      <c r="E23" s="6">
        <v>1.4999999999999999E-2</v>
      </c>
      <c r="F23" s="15">
        <v>7.6158690329000151E-3</v>
      </c>
      <c r="G23" s="5">
        <f t="shared" ref="G23:G36" si="5">SUM(B23:F23)</f>
        <v>0.17071586903289998</v>
      </c>
      <c r="H23" s="5">
        <v>0.24990000000000001</v>
      </c>
      <c r="I23" s="6">
        <f t="shared" ref="I23:I37" si="6">H23-SUM(B23:D23)</f>
        <v>0.10180000000000003</v>
      </c>
      <c r="J23" s="6">
        <f t="shared" ref="J23:J37" si="7">I23-SUM(E23:F23)</f>
        <v>7.9184130967100017E-2</v>
      </c>
      <c r="K23" s="7">
        <v>0.26989999999999997</v>
      </c>
      <c r="L23" s="6">
        <f t="shared" ref="L23:L37" si="8">K23-SUM(B23:D23)</f>
        <v>0.12179999999999999</v>
      </c>
      <c r="M23" s="6">
        <f t="shared" ref="M23:M37" si="9">L23-SUM(E23:F23)</f>
        <v>9.9184130967099979E-2</v>
      </c>
      <c r="N23" s="14">
        <v>0.23050000000000001</v>
      </c>
    </row>
    <row r="24" spans="1:14" x14ac:dyDescent="0.2">
      <c r="A24" s="4">
        <v>9</v>
      </c>
      <c r="B24" s="5">
        <v>0.14949999999999999</v>
      </c>
      <c r="C24" s="6">
        <v>2E-3</v>
      </c>
      <c r="D24" s="6">
        <v>3.5999999999999999E-3</v>
      </c>
      <c r="E24" s="6">
        <v>1.4999999999999999E-2</v>
      </c>
      <c r="F24" s="15">
        <v>1.1451524074026036E-2</v>
      </c>
      <c r="G24" s="5">
        <f t="shared" si="5"/>
        <v>0.181551524074026</v>
      </c>
      <c r="H24" s="5">
        <v>0.24990000000000001</v>
      </c>
      <c r="I24" s="6">
        <f t="shared" si="6"/>
        <v>9.4800000000000023E-2</v>
      </c>
      <c r="J24" s="6">
        <f t="shared" si="7"/>
        <v>6.8348475925973984E-2</v>
      </c>
      <c r="K24" s="7">
        <v>0.26989999999999997</v>
      </c>
      <c r="L24" s="6">
        <f t="shared" si="8"/>
        <v>0.11479999999999999</v>
      </c>
      <c r="M24" s="6">
        <f t="shared" si="9"/>
        <v>8.8348475925973946E-2</v>
      </c>
      <c r="N24" s="14"/>
    </row>
    <row r="25" spans="1:14" x14ac:dyDescent="0.2">
      <c r="A25" s="4">
        <v>12</v>
      </c>
      <c r="B25" s="5">
        <v>0.13200000000000001</v>
      </c>
      <c r="C25" s="6">
        <v>2E-3</v>
      </c>
      <c r="D25" s="6">
        <v>3.5999999999999999E-3</v>
      </c>
      <c r="E25" s="6">
        <v>1.4999999999999999E-2</v>
      </c>
      <c r="F25" s="15">
        <v>1.5305778999783071E-2</v>
      </c>
      <c r="G25" s="5">
        <f t="shared" si="5"/>
        <v>0.1679057789997831</v>
      </c>
      <c r="H25" s="5">
        <v>0.24990000000000001</v>
      </c>
      <c r="I25" s="6">
        <f t="shared" si="6"/>
        <v>0.11230000000000001</v>
      </c>
      <c r="J25" s="6">
        <f t="shared" si="7"/>
        <v>8.1994221000216944E-2</v>
      </c>
      <c r="K25" s="7">
        <v>0.26989999999999997</v>
      </c>
      <c r="L25" s="6">
        <f t="shared" si="8"/>
        <v>0.13229999999999997</v>
      </c>
      <c r="M25" s="6">
        <f t="shared" si="9"/>
        <v>0.10199422100021691</v>
      </c>
      <c r="N25" s="14">
        <v>0.26250000000000001</v>
      </c>
    </row>
    <row r="26" spans="1:14" x14ac:dyDescent="0.2">
      <c r="A26" s="4">
        <v>15</v>
      </c>
      <c r="B26" s="5">
        <v>0.13200000000000001</v>
      </c>
      <c r="C26" s="6">
        <v>2E-3</v>
      </c>
      <c r="D26" s="6">
        <v>3.5999999999999999E-3</v>
      </c>
      <c r="E26" s="6">
        <v>1.4999999999999999E-2</v>
      </c>
      <c r="F26" s="15">
        <v>1.9178724004858747E-2</v>
      </c>
      <c r="G26" s="5">
        <f t="shared" si="5"/>
        <v>0.17177872400485877</v>
      </c>
      <c r="H26" s="5">
        <v>0.24990000000000001</v>
      </c>
      <c r="I26" s="6">
        <f t="shared" si="6"/>
        <v>0.11230000000000001</v>
      </c>
      <c r="J26" s="6">
        <f t="shared" si="7"/>
        <v>7.8121275995141265E-2</v>
      </c>
      <c r="K26" s="7">
        <v>0.26989999999999997</v>
      </c>
      <c r="L26" s="6">
        <f t="shared" si="8"/>
        <v>0.13229999999999997</v>
      </c>
      <c r="M26" s="6">
        <f t="shared" si="9"/>
        <v>9.8121275995141227E-2</v>
      </c>
      <c r="N26" s="14"/>
    </row>
    <row r="27" spans="1:14" x14ac:dyDescent="0.2">
      <c r="A27" s="4">
        <v>18</v>
      </c>
      <c r="B27" s="5">
        <v>0.13200000000000001</v>
      </c>
      <c r="C27" s="6">
        <v>2E-3</v>
      </c>
      <c r="D27" s="6">
        <v>3.5999999999999999E-3</v>
      </c>
      <c r="E27" s="6">
        <v>1.4999999999999999E-2</v>
      </c>
      <c r="F27" s="15">
        <v>2.3070449721313328E-2</v>
      </c>
      <c r="G27" s="5">
        <f t="shared" si="5"/>
        <v>0.17567044972131335</v>
      </c>
      <c r="H27" s="5">
        <v>0.24990000000000001</v>
      </c>
      <c r="I27" s="6">
        <f t="shared" si="6"/>
        <v>0.11230000000000001</v>
      </c>
      <c r="J27" s="6">
        <f t="shared" si="7"/>
        <v>7.422955027868669E-2</v>
      </c>
      <c r="K27" s="7">
        <v>0.26989999999999997</v>
      </c>
      <c r="L27" s="6">
        <f t="shared" si="8"/>
        <v>0.13229999999999997</v>
      </c>
      <c r="M27" s="6">
        <f t="shared" si="9"/>
        <v>9.4229550278686652E-2</v>
      </c>
      <c r="N27" s="14"/>
    </row>
    <row r="28" spans="1:14" x14ac:dyDescent="0.2">
      <c r="A28" s="4">
        <v>21</v>
      </c>
      <c r="B28" s="5">
        <v>0.13200000000000001</v>
      </c>
      <c r="C28" s="6">
        <v>2E-3</v>
      </c>
      <c r="D28" s="6">
        <v>3.5999999999999999E-3</v>
      </c>
      <c r="E28" s="6">
        <v>1.4999999999999999E-2</v>
      </c>
      <c r="F28" s="15">
        <v>2.6981047220700861E-2</v>
      </c>
      <c r="G28" s="5">
        <f t="shared" si="5"/>
        <v>0.17958104722070087</v>
      </c>
      <c r="H28" s="5">
        <v>0.24990000000000001</v>
      </c>
      <c r="I28" s="6">
        <f t="shared" si="6"/>
        <v>0.11230000000000001</v>
      </c>
      <c r="J28" s="6">
        <f t="shared" si="7"/>
        <v>7.0318952779299143E-2</v>
      </c>
      <c r="K28" s="7">
        <v>0.26989999999999997</v>
      </c>
      <c r="L28" s="6">
        <f t="shared" si="8"/>
        <v>0.13229999999999997</v>
      </c>
      <c r="M28" s="6">
        <f t="shared" si="9"/>
        <v>9.0318952779299105E-2</v>
      </c>
      <c r="N28" s="14"/>
    </row>
    <row r="29" spans="1:14" x14ac:dyDescent="0.2">
      <c r="A29" s="4">
        <v>24</v>
      </c>
      <c r="B29" s="5">
        <v>0.13200000000000001</v>
      </c>
      <c r="C29" s="6">
        <v>2E-3</v>
      </c>
      <c r="D29" s="6">
        <v>3.5999999999999999E-3</v>
      </c>
      <c r="E29" s="6">
        <v>1.4999999999999999E-2</v>
      </c>
      <c r="F29" s="15">
        <v>3.0910608016199954E-2</v>
      </c>
      <c r="G29" s="5">
        <f t="shared" si="5"/>
        <v>0.18351060801619998</v>
      </c>
      <c r="H29" s="5">
        <v>0.24990000000000001</v>
      </c>
      <c r="I29" s="6">
        <f t="shared" si="6"/>
        <v>0.11230000000000001</v>
      </c>
      <c r="J29" s="6">
        <f t="shared" si="7"/>
        <v>6.6389391983800061E-2</v>
      </c>
      <c r="K29" s="7">
        <v>0.26989999999999997</v>
      </c>
      <c r="L29" s="6">
        <f t="shared" si="8"/>
        <v>0.13229999999999997</v>
      </c>
      <c r="M29" s="6">
        <f t="shared" si="9"/>
        <v>8.6389391983800023E-2</v>
      </c>
      <c r="N29" s="14"/>
    </row>
    <row r="30" spans="1:14" x14ac:dyDescent="0.2">
      <c r="A30" s="4">
        <v>27</v>
      </c>
      <c r="B30" s="5">
        <v>0.13200000000000001</v>
      </c>
      <c r="C30" s="6">
        <v>2E-3</v>
      </c>
      <c r="D30" s="6">
        <v>3.5999999999999999E-3</v>
      </c>
      <c r="E30" s="6">
        <v>1.4999999999999999E-2</v>
      </c>
      <c r="F30" s="15">
        <v>3.4859224064755709E-2</v>
      </c>
      <c r="G30" s="5">
        <f t="shared" si="5"/>
        <v>0.18745922406475574</v>
      </c>
      <c r="H30" s="5">
        <v>0.24990000000000001</v>
      </c>
      <c r="I30" s="6">
        <f t="shared" si="6"/>
        <v>0.11230000000000001</v>
      </c>
      <c r="J30" s="6">
        <f t="shared" si="7"/>
        <v>6.2440775935244303E-2</v>
      </c>
      <c r="K30" s="7">
        <v>0.26989999999999997</v>
      </c>
      <c r="L30" s="6">
        <f t="shared" si="8"/>
        <v>0.13229999999999997</v>
      </c>
      <c r="M30" s="6">
        <f t="shared" si="9"/>
        <v>8.2440775935244265E-2</v>
      </c>
      <c r="N30" s="14"/>
    </row>
    <row r="31" spans="1:14" x14ac:dyDescent="0.2">
      <c r="A31" s="4">
        <v>30</v>
      </c>
      <c r="B31" s="5">
        <v>0.13200000000000001</v>
      </c>
      <c r="C31" s="6">
        <v>2E-3</v>
      </c>
      <c r="D31" s="6">
        <v>3.5999999999999999E-3</v>
      </c>
      <c r="E31" s="6">
        <v>1.4999999999999999E-2</v>
      </c>
      <c r="F31" s="15">
        <v>3.8826987769231477E-2</v>
      </c>
      <c r="G31" s="5">
        <f t="shared" si="5"/>
        <v>0.1914269877692315</v>
      </c>
      <c r="H31" s="5">
        <v>0.24990000000000001</v>
      </c>
      <c r="I31" s="6">
        <f t="shared" si="6"/>
        <v>0.11230000000000001</v>
      </c>
      <c r="J31" s="6">
        <f t="shared" si="7"/>
        <v>5.8473012230768534E-2</v>
      </c>
      <c r="K31" s="7">
        <v>0.26989999999999997</v>
      </c>
      <c r="L31" s="6">
        <f t="shared" si="8"/>
        <v>0.13229999999999997</v>
      </c>
      <c r="M31" s="6">
        <f t="shared" si="9"/>
        <v>7.8473012230768496E-2</v>
      </c>
      <c r="N31" s="14"/>
    </row>
    <row r="32" spans="1:14" x14ac:dyDescent="0.2">
      <c r="A32" s="4">
        <v>33</v>
      </c>
      <c r="B32" s="5">
        <v>0.13200000000000001</v>
      </c>
      <c r="C32" s="6">
        <v>2E-3</v>
      </c>
      <c r="D32" s="6">
        <v>3.5999999999999999E-3</v>
      </c>
      <c r="E32" s="6">
        <v>1.4999999999999999E-2</v>
      </c>
      <c r="F32" s="15">
        <v>4.2813991980571092E-2</v>
      </c>
      <c r="G32" s="5">
        <f t="shared" si="5"/>
        <v>0.19541399198057111</v>
      </c>
      <c r="H32" s="5">
        <v>0.24990000000000001</v>
      </c>
      <c r="I32" s="6">
        <f t="shared" si="6"/>
        <v>0.11230000000000001</v>
      </c>
      <c r="J32" s="6">
        <f t="shared" si="7"/>
        <v>5.4486008019428919E-2</v>
      </c>
      <c r="K32" s="7">
        <v>0.26989999999999997</v>
      </c>
      <c r="L32" s="6">
        <f t="shared" si="8"/>
        <v>0.13229999999999997</v>
      </c>
      <c r="M32" s="6">
        <f t="shared" si="9"/>
        <v>7.4486008019428881E-2</v>
      </c>
      <c r="N32" s="14"/>
    </row>
    <row r="33" spans="1:14" x14ac:dyDescent="0.2">
      <c r="A33" s="4">
        <v>36</v>
      </c>
      <c r="B33" s="5">
        <v>0.13200000000000001</v>
      </c>
      <c r="C33" s="6">
        <v>2E-3</v>
      </c>
      <c r="D33" s="6">
        <v>3.5999999999999999E-3</v>
      </c>
      <c r="E33" s="6">
        <v>1.4999999999999999E-2</v>
      </c>
      <c r="F33" s="15">
        <v>4.6820329999971898E-2</v>
      </c>
      <c r="G33" s="5">
        <f t="shared" si="5"/>
        <v>0.19942032999997192</v>
      </c>
      <c r="H33" s="5">
        <v>0.24990000000000001</v>
      </c>
      <c r="I33" s="6">
        <f t="shared" si="6"/>
        <v>0.11230000000000001</v>
      </c>
      <c r="J33" s="6">
        <f t="shared" si="7"/>
        <v>5.0479670000028114E-2</v>
      </c>
      <c r="K33" s="7">
        <v>0.26989999999999997</v>
      </c>
      <c r="L33" s="6">
        <f t="shared" si="8"/>
        <v>0.13229999999999997</v>
      </c>
      <c r="M33" s="6">
        <f t="shared" si="9"/>
        <v>7.0479670000028083E-2</v>
      </c>
      <c r="N33" s="14">
        <v>0.33716666666666667</v>
      </c>
    </row>
    <row r="34" spans="1:14" x14ac:dyDescent="0.2">
      <c r="A34" s="4">
        <v>39</v>
      </c>
      <c r="B34" s="5">
        <v>0.13200000000000001</v>
      </c>
      <c r="C34" s="6">
        <v>2E-3</v>
      </c>
      <c r="D34" s="6">
        <v>3.5999999999999999E-3</v>
      </c>
      <c r="E34" s="6">
        <v>1.4999999999999999E-2</v>
      </c>
      <c r="F34" s="15">
        <v>5.0846095581068146E-2</v>
      </c>
      <c r="G34" s="5">
        <f t="shared" si="5"/>
        <v>0.20344609558106816</v>
      </c>
      <c r="H34" s="5">
        <v>0.24990000000000001</v>
      </c>
      <c r="I34" s="6">
        <f t="shared" si="6"/>
        <v>0.11230000000000001</v>
      </c>
      <c r="J34" s="6">
        <f t="shared" si="7"/>
        <v>4.6453904418931866E-2</v>
      </c>
      <c r="K34" s="7">
        <v>0.26989999999999997</v>
      </c>
      <c r="L34" s="6">
        <f t="shared" si="8"/>
        <v>0.13229999999999997</v>
      </c>
      <c r="M34" s="6">
        <f t="shared" si="9"/>
        <v>6.6453904418931828E-2</v>
      </c>
      <c r="N34" s="14"/>
    </row>
    <row r="35" spans="1:14" x14ac:dyDescent="0.2">
      <c r="A35" s="4">
        <v>42</v>
      </c>
      <c r="B35" s="5">
        <v>0.13200000000000001</v>
      </c>
      <c r="C35" s="6">
        <v>2E-3</v>
      </c>
      <c r="D35" s="6">
        <v>3.5999999999999999E-3</v>
      </c>
      <c r="E35" s="6">
        <v>1.4999999999999999E-2</v>
      </c>
      <c r="F35" s="15">
        <v>5.4891382932124658E-2</v>
      </c>
      <c r="G35" s="5">
        <f t="shared" si="5"/>
        <v>0.20749138293212466</v>
      </c>
      <c r="H35" s="5">
        <v>0.24990000000000001</v>
      </c>
      <c r="I35" s="6">
        <f t="shared" si="6"/>
        <v>0.11230000000000001</v>
      </c>
      <c r="J35" s="6">
        <f t="shared" si="7"/>
        <v>4.2408617067875354E-2</v>
      </c>
      <c r="K35" s="7">
        <v>0.26989999999999997</v>
      </c>
      <c r="L35" s="6">
        <f t="shared" si="8"/>
        <v>0.13229999999999997</v>
      </c>
      <c r="M35" s="6">
        <f t="shared" si="9"/>
        <v>6.2408617067875316E-2</v>
      </c>
      <c r="N35" s="14"/>
    </row>
    <row r="36" spans="1:14" x14ac:dyDescent="0.2">
      <c r="A36" s="4">
        <v>45</v>
      </c>
      <c r="B36" s="5">
        <v>0.13200000000000001</v>
      </c>
      <c r="C36" s="6">
        <v>2E-3</v>
      </c>
      <c r="D36" s="6">
        <v>3.5999999999999999E-3</v>
      </c>
      <c r="E36" s="6">
        <v>1.4999999999999999E-2</v>
      </c>
      <c r="F36" s="15">
        <v>5.8956286718241692E-2</v>
      </c>
      <c r="G36" s="5">
        <f t="shared" si="5"/>
        <v>0.2115562867182417</v>
      </c>
      <c r="H36" s="5">
        <v>0.24990000000000001</v>
      </c>
      <c r="I36" s="6">
        <f t="shared" si="6"/>
        <v>0.11230000000000001</v>
      </c>
      <c r="J36" s="6">
        <f t="shared" si="7"/>
        <v>3.8343713281758313E-2</v>
      </c>
      <c r="K36" s="7">
        <v>0.26989999999999997</v>
      </c>
      <c r="L36" s="6">
        <f t="shared" si="8"/>
        <v>0.13229999999999997</v>
      </c>
      <c r="M36" s="6">
        <f t="shared" si="9"/>
        <v>5.8343713281758275E-2</v>
      </c>
      <c r="N36" s="14"/>
    </row>
    <row r="37" spans="1:14" x14ac:dyDescent="0.2">
      <c r="A37" s="4">
        <v>48</v>
      </c>
      <c r="B37" s="5">
        <v>0.13200000000000001</v>
      </c>
      <c r="C37" s="6">
        <v>2E-3</v>
      </c>
      <c r="D37" s="6">
        <v>3.5999999999999999E-3</v>
      </c>
      <c r="E37" s="6">
        <v>1.4999999999999999E-2</v>
      </c>
      <c r="F37" s="15">
        <v>6.3040902063570145E-2</v>
      </c>
      <c r="G37" s="5">
        <f>SUM(B37:F37)</f>
        <v>0.21564090206357017</v>
      </c>
      <c r="H37" s="5">
        <v>0.24990000000000001</v>
      </c>
      <c r="I37" s="6">
        <f t="shared" si="6"/>
        <v>0.11230000000000001</v>
      </c>
      <c r="J37" s="6">
        <f t="shared" si="7"/>
        <v>3.4259097936429866E-2</v>
      </c>
      <c r="K37" s="7">
        <v>0.26989999999999997</v>
      </c>
      <c r="L37" s="6">
        <f t="shared" si="8"/>
        <v>0.13229999999999997</v>
      </c>
      <c r="M37" s="6">
        <f t="shared" si="9"/>
        <v>5.4259097936429829E-2</v>
      </c>
      <c r="N37" s="14">
        <v>0.3755</v>
      </c>
    </row>
  </sheetData>
  <mergeCells count="4">
    <mergeCell ref="I1:J1"/>
    <mergeCell ref="I20:J20"/>
    <mergeCell ref="L1:M1"/>
    <mergeCell ref="L20:M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Факт по выдачам</vt:lpstr>
      <vt:lpstr>Тарифы</vt:lpstr>
      <vt:lpstr>расчет ретро от 18.11.22</vt:lpstr>
      <vt:lpstr>расчет</vt:lpstr>
      <vt:lpstr>Лист1</vt:lpstr>
      <vt:lpstr>ГЭСВ</vt:lpstr>
      <vt:lpstr>справ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2023-01-23T03:34:40Z</dcterms:modified>
</cp:coreProperties>
</file>